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 tabRatio="893"/>
  </bookViews>
  <sheets>
    <sheet name="2025" sheetId="24" r:id="rId1"/>
    <sheet name="I. Фін результат" sheetId="2" state="hidden" r:id="rId2"/>
    <sheet name="ІІ. Розр. з бюджетом" sheetId="19" state="hidden" r:id="rId3"/>
    <sheet name="ІІІ. Рух грош. коштів" sheetId="18" state="hidden" r:id="rId4"/>
    <sheet name="IV. Кап. інвестиції" sheetId="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'2025'!$25:$27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в" localSheetId="0">[14]!ShowFil</definedName>
    <definedName name="кв">[14]!ShowFil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н" localSheetId="0">[14]!ShowFil</definedName>
    <definedName name="н">[14]!ShowFil</definedName>
    <definedName name="_xlnm.Print_Area" localSheetId="0">'2025'!$A$1:$F$125</definedName>
    <definedName name="_xlnm.Print_Area" localSheetId="1">'I. Фін результат'!$A$1:$I$103</definedName>
    <definedName name="_xlnm.Print_Area" localSheetId="4">'IV. Кап. інвестиції'!$A$1:$H$17</definedName>
    <definedName name="_xlnm.Print_Area" localSheetId="2">'ІІ. Розр. з бюджетом'!$A$1:$H$48</definedName>
    <definedName name="_xlnm.Print_Area" localSheetId="3">'ІІІ. Рух грош. коштів'!$A$1:$H$84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6" i="3" s="1"/>
  <c r="D7" i="3"/>
  <c r="E7" i="3"/>
  <c r="F7" i="3"/>
  <c r="G7" i="3" s="1"/>
  <c r="C8" i="3"/>
  <c r="D8" i="3"/>
  <c r="E8" i="3"/>
  <c r="F8" i="3"/>
  <c r="C9" i="3"/>
  <c r="D9" i="3"/>
  <c r="F9" i="3" s="1"/>
  <c r="E9" i="3"/>
  <c r="C10" i="3"/>
  <c r="D10" i="3"/>
  <c r="F10" i="3" s="1"/>
  <c r="E10" i="3"/>
  <c r="C11" i="3"/>
  <c r="D11" i="3"/>
  <c r="E11" i="3"/>
  <c r="F11" i="3"/>
  <c r="G11" i="3" s="1"/>
  <c r="H11" i="3"/>
  <c r="C12" i="3"/>
  <c r="D12" i="3"/>
  <c r="F12" i="3" s="1"/>
  <c r="E12" i="3"/>
  <c r="C8" i="18"/>
  <c r="D8" i="18"/>
  <c r="F8" i="18" s="1"/>
  <c r="E8" i="18"/>
  <c r="C9" i="18"/>
  <c r="D9" i="18"/>
  <c r="E9" i="18"/>
  <c r="F9" i="18"/>
  <c r="C10" i="18"/>
  <c r="D10" i="18"/>
  <c r="F10" i="18" s="1"/>
  <c r="E10" i="18"/>
  <c r="C11" i="18"/>
  <c r="D11" i="18"/>
  <c r="E11" i="18"/>
  <c r="F11" i="18"/>
  <c r="G11" i="18" s="1"/>
  <c r="C12" i="18"/>
  <c r="D12" i="18"/>
  <c r="E12" i="18"/>
  <c r="F12" i="18"/>
  <c r="C13" i="18"/>
  <c r="C14" i="18"/>
  <c r="D14" i="18"/>
  <c r="E14" i="18"/>
  <c r="F14" i="18"/>
  <c r="G14" i="18" s="1"/>
  <c r="C15" i="18"/>
  <c r="D15" i="18"/>
  <c r="E15" i="18"/>
  <c r="F15" i="18"/>
  <c r="G15" i="18" s="1"/>
  <c r="C16" i="18"/>
  <c r="D16" i="18"/>
  <c r="F16" i="18" s="1"/>
  <c r="G16" i="18" s="1"/>
  <c r="E16" i="18"/>
  <c r="C17" i="18"/>
  <c r="D17" i="18"/>
  <c r="F17" i="18" s="1"/>
  <c r="E17" i="18"/>
  <c r="C19" i="18"/>
  <c r="D19" i="18"/>
  <c r="E19" i="18"/>
  <c r="F19" i="18"/>
  <c r="H19" i="18" s="1"/>
  <c r="C20" i="18"/>
  <c r="D20" i="18"/>
  <c r="F20" i="18" s="1"/>
  <c r="E20" i="18"/>
  <c r="C21" i="18"/>
  <c r="D21" i="18"/>
  <c r="F21" i="18" s="1"/>
  <c r="H21" i="18" s="1"/>
  <c r="E21" i="18"/>
  <c r="C23" i="18"/>
  <c r="D23" i="18"/>
  <c r="F23" i="18" s="1"/>
  <c r="E23" i="18"/>
  <c r="C24" i="18"/>
  <c r="D24" i="18"/>
  <c r="F24" i="18" s="1"/>
  <c r="G24" i="18" s="1"/>
  <c r="E24" i="18"/>
  <c r="C25" i="18"/>
  <c r="D25" i="18"/>
  <c r="F25" i="18" s="1"/>
  <c r="G25" i="18" s="1"/>
  <c r="E25" i="18"/>
  <c r="C27" i="18"/>
  <c r="D27" i="18"/>
  <c r="E27" i="18"/>
  <c r="C28" i="18"/>
  <c r="D28" i="18"/>
  <c r="F28" i="18" s="1"/>
  <c r="H28" i="18" s="1"/>
  <c r="E28" i="18"/>
  <c r="C29" i="18"/>
  <c r="D29" i="18"/>
  <c r="F29" i="18" s="1"/>
  <c r="G29" i="18" s="1"/>
  <c r="E29" i="18"/>
  <c r="C30" i="18"/>
  <c r="D30" i="18"/>
  <c r="F30" i="18" s="1"/>
  <c r="G30" i="18" s="1"/>
  <c r="E30" i="18"/>
  <c r="C31" i="18"/>
  <c r="D31" i="18"/>
  <c r="F31" i="18" s="1"/>
  <c r="H31" i="18" s="1"/>
  <c r="E31" i="18"/>
  <c r="C33" i="18"/>
  <c r="D33" i="18"/>
  <c r="D32" i="18" s="1"/>
  <c r="E33" i="18"/>
  <c r="E32" i="18" s="1"/>
  <c r="C34" i="18"/>
  <c r="D34" i="18"/>
  <c r="F34" i="18" s="1"/>
  <c r="C35" i="18"/>
  <c r="D35" i="18"/>
  <c r="E35" i="18"/>
  <c r="F35" i="18"/>
  <c r="H35" i="18" s="1"/>
  <c r="C36" i="18"/>
  <c r="D36" i="18"/>
  <c r="F36" i="18" s="1"/>
  <c r="E36" i="18"/>
  <c r="C37" i="18"/>
  <c r="D37" i="18"/>
  <c r="E37" i="18"/>
  <c r="F37" i="18"/>
  <c r="G37" i="18" s="1"/>
  <c r="C40" i="18"/>
  <c r="D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9" i="18"/>
  <c r="E48" i="18" s="1"/>
  <c r="F49" i="18"/>
  <c r="E50" i="18"/>
  <c r="F50" i="18"/>
  <c r="E51" i="18"/>
  <c r="F51" i="18"/>
  <c r="E52" i="18"/>
  <c r="F52" i="18"/>
  <c r="E53" i="18"/>
  <c r="F53" i="18"/>
  <c r="E54" i="18"/>
  <c r="F54" i="18"/>
  <c r="E55" i="18"/>
  <c r="F55" i="18"/>
  <c r="E56" i="18"/>
  <c r="F56" i="18"/>
  <c r="C57" i="18"/>
  <c r="D57" i="18"/>
  <c r="F60" i="18"/>
  <c r="C61" i="18"/>
  <c r="C59" i="18" s="1"/>
  <c r="D61" i="18"/>
  <c r="D59" i="18" s="1"/>
  <c r="D76" i="18" s="1"/>
  <c r="E61" i="18"/>
  <c r="E59" i="18" s="1"/>
  <c r="F62" i="18"/>
  <c r="F63" i="18"/>
  <c r="F64" i="18"/>
  <c r="F65" i="18"/>
  <c r="F67" i="18"/>
  <c r="C68" i="18"/>
  <c r="C66" i="18" s="1"/>
  <c r="D68" i="18"/>
  <c r="E68" i="18"/>
  <c r="E66" i="18" s="1"/>
  <c r="F69" i="18"/>
  <c r="F70" i="18"/>
  <c r="F71" i="18"/>
  <c r="F72" i="18"/>
  <c r="F73" i="18"/>
  <c r="F74" i="18"/>
  <c r="F75" i="18"/>
  <c r="C78" i="18"/>
  <c r="D78" i="18"/>
  <c r="E78" i="18"/>
  <c r="F78" i="18"/>
  <c r="G78" i="18" s="1"/>
  <c r="H78" i="18"/>
  <c r="C79" i="18"/>
  <c r="D79" i="18"/>
  <c r="F79" i="18"/>
  <c r="D7" i="19"/>
  <c r="F7" i="19" s="1"/>
  <c r="E7" i="19"/>
  <c r="E19" i="19" s="1"/>
  <c r="C8" i="19"/>
  <c r="D8" i="19"/>
  <c r="F8" i="19" s="1"/>
  <c r="H8" i="19" s="1"/>
  <c r="E8" i="19"/>
  <c r="E9" i="19"/>
  <c r="C10" i="19"/>
  <c r="C9" i="19" s="1"/>
  <c r="D10" i="19"/>
  <c r="E10" i="19"/>
  <c r="F10" i="19"/>
  <c r="G10" i="19" s="1"/>
  <c r="D11" i="19"/>
  <c r="F11" i="19" s="1"/>
  <c r="H11" i="19" s="1"/>
  <c r="E11" i="19"/>
  <c r="D12" i="19"/>
  <c r="E12" i="19"/>
  <c r="F12" i="19"/>
  <c r="G12" i="19" s="1"/>
  <c r="D13" i="19"/>
  <c r="F13" i="19" s="1"/>
  <c r="G13" i="19" s="1"/>
  <c r="E13" i="19"/>
  <c r="D14" i="19"/>
  <c r="E14" i="19"/>
  <c r="F14" i="19"/>
  <c r="G14" i="19" s="1"/>
  <c r="D15" i="19"/>
  <c r="F15" i="19" s="1"/>
  <c r="G15" i="19" s="1"/>
  <c r="E15" i="19"/>
  <c r="D16" i="19"/>
  <c r="E16" i="19"/>
  <c r="F16" i="19"/>
  <c r="G16" i="19" s="1"/>
  <c r="D17" i="19"/>
  <c r="F17" i="19" s="1"/>
  <c r="G17" i="19" s="1"/>
  <c r="E17" i="19"/>
  <c r="D18" i="19"/>
  <c r="E18" i="19"/>
  <c r="F18" i="19"/>
  <c r="G18" i="19" s="1"/>
  <c r="C22" i="19"/>
  <c r="D22" i="19"/>
  <c r="E22" i="19"/>
  <c r="E21" i="19" s="1"/>
  <c r="F22" i="19"/>
  <c r="H22" i="19" s="1"/>
  <c r="C23" i="19"/>
  <c r="D23" i="19"/>
  <c r="E23" i="19"/>
  <c r="F23" i="19"/>
  <c r="H23" i="19" s="1"/>
  <c r="C24" i="19"/>
  <c r="D24" i="19"/>
  <c r="E24" i="19"/>
  <c r="F24" i="19"/>
  <c r="G24" i="19" s="1"/>
  <c r="C25" i="19"/>
  <c r="D25" i="19"/>
  <c r="E25" i="19"/>
  <c r="F25" i="19"/>
  <c r="G25" i="19" s="1"/>
  <c r="C26" i="19"/>
  <c r="D26" i="19"/>
  <c r="F26" i="19" s="1"/>
  <c r="H26" i="19" s="1"/>
  <c r="E26" i="19"/>
  <c r="C27" i="19"/>
  <c r="D27" i="19"/>
  <c r="F27" i="19" s="1"/>
  <c r="G27" i="19" s="1"/>
  <c r="E27" i="19"/>
  <c r="C28" i="19"/>
  <c r="D28" i="19"/>
  <c r="F28" i="19" s="1"/>
  <c r="G28" i="19" s="1"/>
  <c r="E28" i="19"/>
  <c r="C29" i="19"/>
  <c r="D29" i="19"/>
  <c r="E29" i="19"/>
  <c r="H29" i="19" s="1"/>
  <c r="F29" i="19"/>
  <c r="C30" i="19"/>
  <c r="D30" i="19"/>
  <c r="E30" i="19"/>
  <c r="F30" i="19"/>
  <c r="G30" i="19" s="1"/>
  <c r="C32" i="19"/>
  <c r="D32" i="19"/>
  <c r="F32" i="19" s="1"/>
  <c r="E32" i="19"/>
  <c r="E31" i="19" s="1"/>
  <c r="C33" i="19"/>
  <c r="D33" i="19"/>
  <c r="E33" i="19"/>
  <c r="F33" i="19"/>
  <c r="C34" i="19"/>
  <c r="D34" i="19"/>
  <c r="E34" i="19"/>
  <c r="F34" i="19"/>
  <c r="G34" i="19" s="1"/>
  <c r="C35" i="19"/>
  <c r="D35" i="19"/>
  <c r="F35" i="19" s="1"/>
  <c r="E35" i="19"/>
  <c r="C37" i="19"/>
  <c r="D37" i="19"/>
  <c r="E37" i="19"/>
  <c r="E36" i="19" s="1"/>
  <c r="F37" i="19"/>
  <c r="G37" i="19" s="1"/>
  <c r="C38" i="19"/>
  <c r="D38" i="19"/>
  <c r="E38" i="19"/>
  <c r="F38" i="19"/>
  <c r="G38" i="19" s="1"/>
  <c r="C39" i="19"/>
  <c r="D39" i="19"/>
  <c r="E39" i="19"/>
  <c r="F39" i="19"/>
  <c r="H39" i="19" s="1"/>
  <c r="C40" i="19"/>
  <c r="D40" i="19"/>
  <c r="F40" i="19" s="1"/>
  <c r="E40" i="19"/>
  <c r="E41" i="19"/>
  <c r="C42" i="19"/>
  <c r="D42" i="19"/>
  <c r="C43" i="19"/>
  <c r="D43" i="19"/>
  <c r="F43" i="19" s="1"/>
  <c r="C7" i="2"/>
  <c r="C17" i="2" s="1"/>
  <c r="D7" i="2"/>
  <c r="E7" i="2"/>
  <c r="G7" i="2"/>
  <c r="C8" i="2"/>
  <c r="D8" i="2"/>
  <c r="E8" i="2"/>
  <c r="E17" i="2" s="1"/>
  <c r="C9" i="2"/>
  <c r="D9" i="2"/>
  <c r="F9" i="2" s="1"/>
  <c r="E9" i="2"/>
  <c r="C10" i="2"/>
  <c r="D10" i="2"/>
  <c r="F10" i="2" s="1"/>
  <c r="H10" i="2" s="1"/>
  <c r="E10" i="2"/>
  <c r="C11" i="2"/>
  <c r="D11" i="2"/>
  <c r="F11" i="2" s="1"/>
  <c r="H11" i="2" s="1"/>
  <c r="E11" i="2"/>
  <c r="C12" i="2"/>
  <c r="D12" i="2"/>
  <c r="F12" i="2" s="1"/>
  <c r="H12" i="2" s="1"/>
  <c r="E12" i="2"/>
  <c r="C13" i="2"/>
  <c r="D13" i="2"/>
  <c r="E13" i="2"/>
  <c r="F13" i="2"/>
  <c r="H13" i="2" s="1"/>
  <c r="C14" i="2"/>
  <c r="D14" i="2"/>
  <c r="F14" i="2" s="1"/>
  <c r="H14" i="2" s="1"/>
  <c r="E14" i="2"/>
  <c r="C15" i="2"/>
  <c r="D15" i="2"/>
  <c r="F15" i="2" s="1"/>
  <c r="E15" i="2"/>
  <c r="C16" i="2"/>
  <c r="D16" i="2"/>
  <c r="F16" i="2" s="1"/>
  <c r="E16" i="2"/>
  <c r="D17" i="2"/>
  <c r="C19" i="2"/>
  <c r="D19" i="2"/>
  <c r="E19" i="2"/>
  <c r="C20" i="2"/>
  <c r="D20" i="2"/>
  <c r="F20" i="2" s="1"/>
  <c r="E20" i="2"/>
  <c r="C21" i="2"/>
  <c r="D21" i="2"/>
  <c r="F21" i="2" s="1"/>
  <c r="G21" i="2" s="1"/>
  <c r="E21" i="2"/>
  <c r="C22" i="2"/>
  <c r="D22" i="2"/>
  <c r="E22" i="2"/>
  <c r="F22" i="2"/>
  <c r="G22" i="2" s="1"/>
  <c r="C23" i="2"/>
  <c r="D23" i="2"/>
  <c r="E23" i="2"/>
  <c r="F23" i="2"/>
  <c r="G23" i="2" s="1"/>
  <c r="C24" i="2"/>
  <c r="D24" i="2"/>
  <c r="E24" i="2"/>
  <c r="F24" i="2"/>
  <c r="H24" i="2" s="1"/>
  <c r="G24" i="2"/>
  <c r="C25" i="2"/>
  <c r="D25" i="2"/>
  <c r="E25" i="2"/>
  <c r="F25" i="2"/>
  <c r="H25" i="2" s="1"/>
  <c r="C26" i="2"/>
  <c r="D26" i="2"/>
  <c r="E26" i="2"/>
  <c r="F26" i="2"/>
  <c r="H26" i="2" s="1"/>
  <c r="C27" i="2"/>
  <c r="D27" i="2"/>
  <c r="E27" i="2"/>
  <c r="F27" i="2"/>
  <c r="H27" i="2" s="1"/>
  <c r="C28" i="2"/>
  <c r="D28" i="2"/>
  <c r="F28" i="2" s="1"/>
  <c r="H28" i="2" s="1"/>
  <c r="E28" i="2"/>
  <c r="C29" i="2"/>
  <c r="D29" i="2"/>
  <c r="F29" i="2" s="1"/>
  <c r="G29" i="2" s="1"/>
  <c r="E29" i="2"/>
  <c r="C30" i="2"/>
  <c r="D30" i="2"/>
  <c r="F30" i="2" s="1"/>
  <c r="E30" i="2"/>
  <c r="C31" i="2"/>
  <c r="D31" i="2"/>
  <c r="E31" i="2"/>
  <c r="C32" i="2"/>
  <c r="D32" i="2"/>
  <c r="E32" i="2"/>
  <c r="F32" i="2"/>
  <c r="H32" i="2" s="1"/>
  <c r="C33" i="2"/>
  <c r="D33" i="2"/>
  <c r="E33" i="2"/>
  <c r="F33" i="2"/>
  <c r="H33" i="2" s="1"/>
  <c r="C34" i="2"/>
  <c r="D34" i="2"/>
  <c r="E34" i="2"/>
  <c r="F34" i="2"/>
  <c r="C35" i="2"/>
  <c r="D35" i="2"/>
  <c r="E35" i="2"/>
  <c r="G35" i="2" s="1"/>
  <c r="F35" i="2"/>
  <c r="C36" i="2"/>
  <c r="D36" i="2"/>
  <c r="E36" i="2"/>
  <c r="F36" i="2"/>
  <c r="H36" i="2" s="1"/>
  <c r="C37" i="2"/>
  <c r="D37" i="2"/>
  <c r="E37" i="2"/>
  <c r="F37" i="2"/>
  <c r="H37" i="2" s="1"/>
  <c r="C38" i="2"/>
  <c r="D38" i="2"/>
  <c r="E38" i="2"/>
  <c r="F38" i="2"/>
  <c r="H38" i="2" s="1"/>
  <c r="C39" i="2"/>
  <c r="D39" i="2"/>
  <c r="E39" i="2"/>
  <c r="F39" i="2"/>
  <c r="H39" i="2" s="1"/>
  <c r="C40" i="2"/>
  <c r="D40" i="2"/>
  <c r="F40" i="2" s="1"/>
  <c r="H40" i="2" s="1"/>
  <c r="E40" i="2"/>
  <c r="C41" i="2"/>
  <c r="D41" i="2"/>
  <c r="C42" i="2"/>
  <c r="D42" i="2"/>
  <c r="F42" i="2" s="1"/>
  <c r="E42" i="2"/>
  <c r="C43" i="2"/>
  <c r="D43" i="2"/>
  <c r="E43" i="2"/>
  <c r="F43" i="2"/>
  <c r="G43" i="2" s="1"/>
  <c r="C44" i="2"/>
  <c r="D44" i="2"/>
  <c r="E44" i="2"/>
  <c r="F44" i="2"/>
  <c r="G44" i="2" s="1"/>
  <c r="C45" i="2"/>
  <c r="D45" i="2"/>
  <c r="E45" i="2"/>
  <c r="F45" i="2"/>
  <c r="G45" i="2" s="1"/>
  <c r="C46" i="2"/>
  <c r="D46" i="2"/>
  <c r="E46" i="2"/>
  <c r="F46" i="2"/>
  <c r="G46" i="2" s="1"/>
  <c r="C47" i="2"/>
  <c r="D47" i="2"/>
  <c r="F47" i="2" s="1"/>
  <c r="G47" i="2" s="1"/>
  <c r="E47" i="2"/>
  <c r="C48" i="2"/>
  <c r="D48" i="2"/>
  <c r="F48" i="2" s="1"/>
  <c r="G48" i="2" s="1"/>
  <c r="E48" i="2"/>
  <c r="C50" i="2"/>
  <c r="D50" i="2"/>
  <c r="E50" i="2"/>
  <c r="E49" i="2" s="1"/>
  <c r="C51" i="2"/>
  <c r="D51" i="2"/>
  <c r="E51" i="2"/>
  <c r="C52" i="2"/>
  <c r="D52" i="2"/>
  <c r="F52" i="2" s="1"/>
  <c r="E52" i="2"/>
  <c r="C54" i="2"/>
  <c r="D54" i="2"/>
  <c r="D53" i="2" s="1"/>
  <c r="E54" i="2"/>
  <c r="C55" i="2"/>
  <c r="D55" i="2"/>
  <c r="F55" i="2" s="1"/>
  <c r="G55" i="2" s="1"/>
  <c r="E55" i="2"/>
  <c r="C56" i="2"/>
  <c r="D56" i="2"/>
  <c r="E56" i="2"/>
  <c r="F56" i="2"/>
  <c r="G56" i="2" s="1"/>
  <c r="C57" i="2"/>
  <c r="D57" i="2"/>
  <c r="E57" i="2"/>
  <c r="F57" i="2"/>
  <c r="G57" i="2" s="1"/>
  <c r="C58" i="2"/>
  <c r="D58" i="2"/>
  <c r="F58" i="2" s="1"/>
  <c r="G58" i="2" s="1"/>
  <c r="E58" i="2"/>
  <c r="C59" i="2"/>
  <c r="D59" i="2"/>
  <c r="E59" i="2"/>
  <c r="F59" i="2"/>
  <c r="H59" i="2" s="1"/>
  <c r="C61" i="2"/>
  <c r="D61" i="2"/>
  <c r="E61" i="2"/>
  <c r="F61" i="2"/>
  <c r="G61" i="2" s="1"/>
  <c r="C62" i="2"/>
  <c r="D62" i="2"/>
  <c r="F62" i="2" s="1"/>
  <c r="E62" i="2"/>
  <c r="C63" i="2"/>
  <c r="D63" i="2"/>
  <c r="E63" i="2"/>
  <c r="F63" i="2"/>
  <c r="G63" i="2" s="1"/>
  <c r="C64" i="2"/>
  <c r="D64" i="2"/>
  <c r="F64" i="2" s="1"/>
  <c r="G64" i="2" s="1"/>
  <c r="E64" i="2"/>
  <c r="C66" i="2"/>
  <c r="C65" i="2" s="1"/>
  <c r="D66" i="2"/>
  <c r="E66" i="2"/>
  <c r="E65" i="2" s="1"/>
  <c r="F66" i="2"/>
  <c r="C67" i="2"/>
  <c r="D67" i="2"/>
  <c r="F67" i="2" s="1"/>
  <c r="H67" i="2" s="1"/>
  <c r="E67" i="2"/>
  <c r="C69" i="2"/>
  <c r="D69" i="2"/>
  <c r="D68" i="2" s="1"/>
  <c r="E69" i="2"/>
  <c r="E68" i="2" s="1"/>
  <c r="C70" i="2"/>
  <c r="D70" i="2"/>
  <c r="E70" i="2"/>
  <c r="G70" i="2" s="1"/>
  <c r="F70" i="2"/>
  <c r="H70" i="2"/>
  <c r="C72" i="2"/>
  <c r="D72" i="2"/>
  <c r="F72" i="2" s="1"/>
  <c r="E72" i="2"/>
  <c r="C73" i="2"/>
  <c r="D73" i="2"/>
  <c r="E73" i="2"/>
  <c r="F73" i="2"/>
  <c r="G73" i="2" s="1"/>
  <c r="C74" i="2"/>
  <c r="D74" i="2"/>
  <c r="E74" i="2"/>
  <c r="F74" i="2"/>
  <c r="G74" i="2" s="1"/>
  <c r="C75" i="2"/>
  <c r="D75" i="2"/>
  <c r="E75" i="2"/>
  <c r="F75" i="2"/>
  <c r="G75" i="2" s="1"/>
  <c r="C76" i="2"/>
  <c r="C7" i="19" s="1"/>
  <c r="C77" i="2"/>
  <c r="D77" i="2"/>
  <c r="E77" i="2"/>
  <c r="F77" i="2"/>
  <c r="G77" i="2" s="1"/>
  <c r="H77" i="2"/>
  <c r="C78" i="2"/>
  <c r="D78" i="2"/>
  <c r="E78" i="2"/>
  <c r="G81" i="2"/>
  <c r="E83" i="2"/>
  <c r="E89" i="2" s="1"/>
  <c r="C84" i="2"/>
  <c r="D84" i="2"/>
  <c r="E84" i="2"/>
  <c r="F84" i="2"/>
  <c r="C85" i="2"/>
  <c r="D85" i="2"/>
  <c r="F85" i="2" s="1"/>
  <c r="G85" i="2" s="1"/>
  <c r="E85" i="2"/>
  <c r="C86" i="2"/>
  <c r="D86" i="2"/>
  <c r="E86" i="2"/>
  <c r="F86" i="2"/>
  <c r="G86" i="2" s="1"/>
  <c r="C87" i="2"/>
  <c r="D87" i="2"/>
  <c r="E87" i="2"/>
  <c r="F87" i="2"/>
  <c r="G87" i="2" s="1"/>
  <c r="C88" i="2"/>
  <c r="D88" i="2"/>
  <c r="F88" i="2" s="1"/>
  <c r="G88" i="2" s="1"/>
  <c r="E88" i="2"/>
  <c r="C91" i="2"/>
  <c r="C98" i="2" s="1"/>
  <c r="D91" i="2"/>
  <c r="F91" i="2" s="1"/>
  <c r="E91" i="2"/>
  <c r="C92" i="2"/>
  <c r="D92" i="2"/>
  <c r="E92" i="2"/>
  <c r="F92" i="2"/>
  <c r="H92" i="2" s="1"/>
  <c r="C93" i="2"/>
  <c r="D93" i="2"/>
  <c r="F93" i="2" s="1"/>
  <c r="H93" i="2" s="1"/>
  <c r="E93" i="2"/>
  <c r="C94" i="2"/>
  <c r="D94" i="2"/>
  <c r="E94" i="2"/>
  <c r="F94" i="2"/>
  <c r="H94" i="2" s="1"/>
  <c r="C95" i="2"/>
  <c r="D95" i="2"/>
  <c r="F95" i="2" s="1"/>
  <c r="H95" i="2" s="1"/>
  <c r="E95" i="2"/>
  <c r="E98" i="2" s="1"/>
  <c r="C96" i="2"/>
  <c r="D96" i="2"/>
  <c r="F96" i="2" s="1"/>
  <c r="H96" i="2" s="1"/>
  <c r="E96" i="2"/>
  <c r="C97" i="2"/>
  <c r="D97" i="2"/>
  <c r="E97" i="2"/>
  <c r="F97" i="2"/>
  <c r="H97" i="2" s="1"/>
  <c r="D98" i="2"/>
  <c r="C29" i="24"/>
  <c r="D29" i="24"/>
  <c r="D34" i="24" s="1"/>
  <c r="E30" i="24"/>
  <c r="F30" i="24"/>
  <c r="E31" i="24"/>
  <c r="F31" i="24"/>
  <c r="E32" i="24"/>
  <c r="F32" i="24"/>
  <c r="E33" i="24"/>
  <c r="F33" i="24"/>
  <c r="C34" i="24"/>
  <c r="E35" i="24"/>
  <c r="F35" i="24"/>
  <c r="C36" i="24"/>
  <c r="C40" i="24" s="1"/>
  <c r="D36" i="24"/>
  <c r="E37" i="24"/>
  <c r="F37" i="24"/>
  <c r="E38" i="24"/>
  <c r="F38" i="24"/>
  <c r="E39" i="24"/>
  <c r="F39" i="24"/>
  <c r="D40" i="24"/>
  <c r="E42" i="24"/>
  <c r="C46" i="24"/>
  <c r="E46" i="24" s="1"/>
  <c r="D46" i="24"/>
  <c r="F46" i="24"/>
  <c r="E47" i="24"/>
  <c r="F47" i="24"/>
  <c r="E48" i="24"/>
  <c r="F48" i="24"/>
  <c r="E49" i="24"/>
  <c r="F49" i="24"/>
  <c r="E50" i="24"/>
  <c r="F50" i="24"/>
  <c r="E51" i="24"/>
  <c r="F51" i="24"/>
  <c r="E52" i="24"/>
  <c r="F52" i="24"/>
  <c r="G52" i="24"/>
  <c r="C53" i="24"/>
  <c r="D53" i="24"/>
  <c r="F53" i="24" s="1"/>
  <c r="E53" i="24"/>
  <c r="E55" i="24"/>
  <c r="E56" i="24"/>
  <c r="F56" i="24"/>
  <c r="E57" i="24"/>
  <c r="E58" i="24"/>
  <c r="E59" i="24"/>
  <c r="F59" i="24"/>
  <c r="E60" i="24"/>
  <c r="F60" i="24"/>
  <c r="E61" i="24"/>
  <c r="F61" i="24"/>
  <c r="E62" i="24"/>
  <c r="F62" i="24"/>
  <c r="E63" i="24"/>
  <c r="E64" i="24"/>
  <c r="C65" i="24"/>
  <c r="D65" i="24"/>
  <c r="E65" i="24" s="1"/>
  <c r="E67" i="24"/>
  <c r="E68" i="24"/>
  <c r="E69" i="24"/>
  <c r="E70" i="24"/>
  <c r="E71" i="24"/>
  <c r="E72" i="24"/>
  <c r="C73" i="24"/>
  <c r="D73" i="24"/>
  <c r="E73" i="24"/>
  <c r="F73" i="24"/>
  <c r="C74" i="24"/>
  <c r="F74" i="24"/>
  <c r="E75" i="24"/>
  <c r="E76" i="24"/>
  <c r="E77" i="24"/>
  <c r="E78" i="24"/>
  <c r="C83" i="24"/>
  <c r="E83" i="24" s="1"/>
  <c r="D83" i="24"/>
  <c r="F83" i="24"/>
  <c r="E84" i="24"/>
  <c r="F84" i="24"/>
  <c r="E85" i="24"/>
  <c r="F85" i="24"/>
  <c r="E89" i="24"/>
  <c r="F89" i="24"/>
  <c r="E90" i="24"/>
  <c r="F90" i="24"/>
  <c r="E91" i="24"/>
  <c r="F91" i="24"/>
  <c r="E92" i="24"/>
  <c r="F92" i="24"/>
  <c r="E93" i="24"/>
  <c r="F93" i="24"/>
  <c r="E94" i="24"/>
  <c r="C95" i="24"/>
  <c r="E95" i="24" s="1"/>
  <c r="F95" i="24"/>
  <c r="E96" i="24"/>
  <c r="E97" i="24"/>
  <c r="F97" i="24"/>
  <c r="C98" i="24"/>
  <c r="E98" i="24"/>
  <c r="F98" i="24"/>
  <c r="E99" i="24"/>
  <c r="E100" i="24"/>
  <c r="E101" i="24"/>
  <c r="F101" i="24"/>
  <c r="E103" i="24"/>
  <c r="E104" i="24"/>
  <c r="E105" i="24"/>
  <c r="E106" i="24"/>
  <c r="E107" i="24"/>
  <c r="E108" i="24"/>
  <c r="E109" i="24"/>
  <c r="E110" i="24"/>
  <c r="C112" i="24"/>
  <c r="E112" i="24" s="1"/>
  <c r="D112" i="24"/>
  <c r="F112" i="24"/>
  <c r="E113" i="24"/>
  <c r="F113" i="24"/>
  <c r="E114" i="24"/>
  <c r="F114" i="24"/>
  <c r="C115" i="24"/>
  <c r="C118" i="24" s="1"/>
  <c r="E118" i="24" s="1"/>
  <c r="D115" i="24"/>
  <c r="F115" i="24"/>
  <c r="E116" i="24"/>
  <c r="E117" i="24"/>
  <c r="D118" i="24"/>
  <c r="C119" i="24"/>
  <c r="D119" i="24"/>
  <c r="E119" i="24" s="1"/>
  <c r="C120" i="24"/>
  <c r="E120" i="24" s="1"/>
  <c r="D120" i="24"/>
  <c r="F31" i="19" l="1"/>
  <c r="H31" i="19" s="1"/>
  <c r="H32" i="19"/>
  <c r="H7" i="19"/>
  <c r="G7" i="19"/>
  <c r="G8" i="18"/>
  <c r="H8" i="18"/>
  <c r="E60" i="2"/>
  <c r="G17" i="18"/>
  <c r="H17" i="18"/>
  <c r="F41" i="2"/>
  <c r="G42" i="2"/>
  <c r="G12" i="3"/>
  <c r="H12" i="3"/>
  <c r="G52" i="2"/>
  <c r="H52" i="2"/>
  <c r="G9" i="3"/>
  <c r="H9" i="3"/>
  <c r="F118" i="24"/>
  <c r="C19" i="19"/>
  <c r="E40" i="18"/>
  <c r="E74" i="24"/>
  <c r="F69" i="2"/>
  <c r="C53" i="2"/>
  <c r="D36" i="19"/>
  <c r="D21" i="19"/>
  <c r="F48" i="18"/>
  <c r="G48" i="18" s="1"/>
  <c r="C7" i="18"/>
  <c r="E44" i="19"/>
  <c r="F65" i="2"/>
  <c r="C36" i="19"/>
  <c r="C21" i="19"/>
  <c r="C44" i="19" s="1"/>
  <c r="D49" i="2"/>
  <c r="F49" i="2" s="1"/>
  <c r="H49" i="2" s="1"/>
  <c r="H16" i="2"/>
  <c r="H9" i="2"/>
  <c r="D31" i="19"/>
  <c r="H37" i="18"/>
  <c r="F33" i="18"/>
  <c r="E115" i="24"/>
  <c r="C41" i="24"/>
  <c r="C43" i="24" s="1"/>
  <c r="C68" i="2"/>
  <c r="D65" i="2"/>
  <c r="C49" i="2"/>
  <c r="E18" i="2"/>
  <c r="C31" i="19"/>
  <c r="F68" i="18"/>
  <c r="G68" i="18" s="1"/>
  <c r="F61" i="18"/>
  <c r="G61" i="18" s="1"/>
  <c r="E22" i="18"/>
  <c r="H20" i="18"/>
  <c r="D22" i="18"/>
  <c r="F13" i="18"/>
  <c r="F6" i="3"/>
  <c r="G6" i="3" s="1"/>
  <c r="F65" i="24"/>
  <c r="F54" i="2"/>
  <c r="C18" i="2"/>
  <c r="C80" i="2" s="1"/>
  <c r="H15" i="2"/>
  <c r="C32" i="18"/>
  <c r="C26" i="18" s="1"/>
  <c r="C18" i="18" s="1"/>
  <c r="C38" i="18" s="1"/>
  <c r="C77" i="18" s="1"/>
  <c r="C80" i="18" s="1"/>
  <c r="C22" i="18"/>
  <c r="E13" i="18"/>
  <c r="H11" i="18"/>
  <c r="E6" i="3"/>
  <c r="E41" i="2"/>
  <c r="H84" i="2"/>
  <c r="G67" i="2"/>
  <c r="G62" i="2"/>
  <c r="E53" i="2"/>
  <c r="C41" i="19"/>
  <c r="F21" i="19"/>
  <c r="D9" i="19"/>
  <c r="D19" i="19" s="1"/>
  <c r="F40" i="18"/>
  <c r="F57" i="18" s="1"/>
  <c r="G57" i="18" s="1"/>
  <c r="D13" i="18"/>
  <c r="D6" i="3"/>
  <c r="H6" i="3"/>
  <c r="F22" i="18"/>
  <c r="G23" i="18"/>
  <c r="F27" i="18"/>
  <c r="D26" i="18"/>
  <c r="D18" i="18" s="1"/>
  <c r="H33" i="18"/>
  <c r="F32" i="18"/>
  <c r="H32" i="18" s="1"/>
  <c r="G40" i="18"/>
  <c r="H21" i="19"/>
  <c r="G21" i="19"/>
  <c r="F42" i="19"/>
  <c r="F41" i="19" s="1"/>
  <c r="D41" i="19"/>
  <c r="D79" i="2"/>
  <c r="F7" i="2"/>
  <c r="F8" i="2"/>
  <c r="F19" i="2"/>
  <c r="D18" i="2"/>
  <c r="G65" i="2"/>
  <c r="H65" i="2"/>
  <c r="F98" i="2"/>
  <c r="H98" i="2" s="1"/>
  <c r="H91" i="2"/>
  <c r="F29" i="24"/>
  <c r="E29" i="24"/>
  <c r="C87" i="24"/>
  <c r="C44" i="24"/>
  <c r="D41" i="24"/>
  <c r="F34" i="24"/>
  <c r="E34" i="24"/>
  <c r="E36" i="24"/>
  <c r="F36" i="24"/>
  <c r="F40" i="24"/>
  <c r="E40" i="24"/>
  <c r="D7" i="18"/>
  <c r="E7" i="18"/>
  <c r="F7" i="18"/>
  <c r="F59" i="18"/>
  <c r="E76" i="18"/>
  <c r="F36" i="19"/>
  <c r="H36" i="19" s="1"/>
  <c r="C79" i="2"/>
  <c r="E79" i="2"/>
  <c r="E80" i="2"/>
  <c r="C60" i="2"/>
  <c r="E71" i="2"/>
  <c r="E76" i="2" s="1"/>
  <c r="E26" i="18"/>
  <c r="E57" i="18"/>
  <c r="C76" i="18"/>
  <c r="F66" i="18"/>
  <c r="G66" i="18" s="1"/>
  <c r="G49" i="2" l="1"/>
  <c r="F68" i="2"/>
  <c r="G69" i="2"/>
  <c r="D44" i="19"/>
  <c r="F53" i="2"/>
  <c r="H53" i="2" s="1"/>
  <c r="G54" i="2"/>
  <c r="E18" i="18"/>
  <c r="F9" i="19"/>
  <c r="H9" i="19" s="1"/>
  <c r="G13" i="18"/>
  <c r="G41" i="2"/>
  <c r="G22" i="18"/>
  <c r="F26" i="18"/>
  <c r="H27" i="18"/>
  <c r="F79" i="2"/>
  <c r="H7" i="2"/>
  <c r="F17" i="2"/>
  <c r="H8" i="2"/>
  <c r="H19" i="2"/>
  <c r="F18" i="2"/>
  <c r="D44" i="24"/>
  <c r="D43" i="24"/>
  <c r="E41" i="24"/>
  <c r="H7" i="18"/>
  <c r="G59" i="18"/>
  <c r="F76" i="18"/>
  <c r="G76" i="18" s="1"/>
  <c r="C71" i="2"/>
  <c r="C83" i="2"/>
  <c r="C89" i="2" s="1"/>
  <c r="D38" i="18"/>
  <c r="D77" i="18" s="1"/>
  <c r="D80" i="18" s="1"/>
  <c r="E38" i="18"/>
  <c r="E77" i="18" s="1"/>
  <c r="E80" i="18" s="1"/>
  <c r="G41" i="19"/>
  <c r="F44" i="19"/>
  <c r="H44" i="19" s="1"/>
  <c r="D60" i="2"/>
  <c r="D80" i="2"/>
  <c r="F19" i="19" l="1"/>
  <c r="H19" i="19" s="1"/>
  <c r="G68" i="2"/>
  <c r="H68" i="2"/>
  <c r="H79" i="2"/>
  <c r="G79" i="2"/>
  <c r="G17" i="2"/>
  <c r="F60" i="2"/>
  <c r="H17" i="2"/>
  <c r="F44" i="24"/>
  <c r="E44" i="24"/>
  <c r="D87" i="24"/>
  <c r="E87" i="24" s="1"/>
  <c r="E43" i="24"/>
  <c r="D71" i="2"/>
  <c r="D76" i="2" s="1"/>
  <c r="D83" i="2"/>
  <c r="H26" i="18"/>
  <c r="F18" i="18"/>
  <c r="H18" i="2"/>
  <c r="F80" i="2"/>
  <c r="H80" i="2" s="1"/>
  <c r="F71" i="2" l="1"/>
  <c r="G60" i="2"/>
  <c r="H60" i="2"/>
  <c r="D89" i="2"/>
  <c r="F83" i="2"/>
  <c r="F38" i="18"/>
  <c r="H18" i="18"/>
  <c r="H71" i="2" l="1"/>
  <c r="G71" i="2"/>
  <c r="F76" i="2"/>
  <c r="G83" i="2"/>
  <c r="F89" i="2"/>
  <c r="H83" i="2"/>
  <c r="H38" i="18"/>
  <c r="F77" i="18"/>
  <c r="G38" i="18"/>
  <c r="H76" i="2" l="1"/>
  <c r="G76" i="2"/>
  <c r="H89" i="2"/>
  <c r="G89" i="2"/>
  <c r="F80" i="18"/>
  <c r="H80" i="18" s="1"/>
  <c r="H77" i="18"/>
</calcChain>
</file>

<file path=xl/sharedStrings.xml><?xml version="1.0" encoding="utf-8"?>
<sst xmlns="http://schemas.openxmlformats.org/spreadsheetml/2006/main" count="700" uniqueCount="362">
  <si>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</si>
  <si>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</si>
  <si>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</si>
  <si>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</si>
  <si>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</si>
  <si>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</si>
  <si>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</si>
  <si>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</si>
  <si>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</si>
  <si>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</si>
  <si>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</si>
  <si>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</si>
  <si>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</si>
  <si>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</si>
  <si>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</si>
  <si>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</si>
  <si>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</si>
  <si>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</si>
  <si>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</si>
  <si>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</si>
  <si>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</si>
  <si>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</si>
  <si>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</si>
  <si>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</si>
  <si>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</si>
  <si>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</si>
  <si>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</si>
  <si>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</si>
  <si>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</si>
  <si>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</si>
  <si>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</si>
  <si>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</si>
  <si>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</si>
  <si>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</si>
  <si>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</si>
  <si>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</si>
  <si>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</si>
  <si>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</si>
  <si>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</si>
  <si>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</si>
  <si>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</si>
  <si>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</si>
  <si>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</si>
  <si>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</si>
  <si>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</si>
  <si>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</si>
  <si>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</si>
  <si>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</si>
  <si>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</si>
  <si>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</si>
  <si>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</si>
  <si>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</si>
  <si>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</si>
  <si>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</si>
  <si>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</si>
  <si>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</si>
  <si>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</si>
  <si>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</si>
  <si>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</si>
  <si>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</si>
  <si>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</si>
  <si>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</si>
  <si>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</si>
  <si>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</si>
  <si>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</si>
  <si>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</si>
  <si>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</si>
  <si>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</si>
  <si>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</si>
  <si>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</si>
  <si>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</si>
  <si>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</si>
  <si>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</si>
  <si>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</si>
  <si>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</si>
  <si>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</si>
  <si>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</si>
  <si>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</si>
  <si>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</si>
  <si>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</si>
  <si>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</si>
  <si>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</si>
  <si>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</si>
  <si>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</si>
  <si>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</si>
  <si>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</si>
  <si>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</si>
  <si>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</si>
  <si>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</si>
  <si>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</si>
  <si>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</si>
  <si>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</si>
  <si>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</si>
  <si>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</si>
  <si>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</si>
  <si>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</si>
  <si>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</si>
  <si>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</si>
  <si>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</si>
  <si>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</si>
  <si>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</si>
  <si>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</si>
  <si>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</si>
  <si>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</si>
  <si>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</si>
  <si>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</si>
  <si>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</si>
  <si>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</si>
  <si>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</si>
  <si>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</si>
  <si>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</si>
  <si>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</si>
  <si>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</si>
  <si>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</si>
  <si>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</si>
  <si>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</si>
  <si>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</si>
  <si>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</si>
  <si>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</si>
  <si>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</si>
  <si>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</si>
  <si>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</si>
  <si>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</si>
  <si>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</si>
  <si>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</si>
  <si>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</si>
  <si>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</si>
  <si>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</si>
  <si>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</si>
  <si>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</si>
  <si>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</si>
  <si>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</si>
  <si>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</si>
  <si>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</si>
  <si>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</si>
  <si>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</si>
  <si>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</si>
  <si>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</si>
  <si>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</si>
  <si>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</si>
  <si>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</si>
  <si>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</si>
  <si>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</si>
  <si>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</si>
  <si>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</si>
  <si>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</si>
  <si>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</si>
  <si>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</si>
  <si>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</si>
  <si>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</si>
  <si>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</si>
  <si>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</si>
  <si>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</si>
  <si>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</si>
  <si>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</si>
  <si>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</si>
  <si>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</si>
  <si>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</si>
  <si>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</si>
  <si>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</si>
  <si>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</si>
  <si>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</si>
  <si>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</si>
  <si>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</si>
  <si>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</si>
  <si>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</si>
  <si>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</si>
  <si>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</si>
  <si>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</si>
  <si>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</si>
  <si>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</si>
  <si>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</si>
  <si>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</si>
  <si>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</si>
  <si>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</si>
  <si>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</si>
  <si>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</si>
  <si>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</si>
  <si>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</si>
  <si>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</si>
  <si>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</si>
  <si>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</si>
  <si>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</si>
  <si>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</si>
  <si>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</si>
  <si>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</si>
  <si>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</si>
  <si>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</si>
  <si>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</si>
  <si>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</si>
  <si>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</si>
  <si>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</si>
  <si>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</si>
  <si>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</si>
  <si>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</si>
  <si>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</si>
  <si>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</si>
  <si>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</si>
  <si>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</si>
  <si>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</si>
  <si>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</si>
  <si>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</si>
  <si>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</si>
  <si>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</si>
  <si>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</si>
  <si>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</si>
  <si>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</si>
  <si>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</si>
  <si>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</si>
  <si>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</si>
  <si>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</si>
  <si>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</si>
  <si>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</si>
  <si>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</si>
  <si>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</si>
  <si>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</si>
  <si>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</si>
  <si>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</si>
  <si>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</si>
  <si>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</si>
  <si>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</si>
  <si>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</si>
  <si>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</si>
  <si>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</si>
  <si>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</si>
  <si>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</si>
  <si>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</si>
  <si>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</si>
  <si>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</si>
  <si>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</si>
  <si>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</si>
  <si>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</si>
  <si>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</si>
  <si>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бюджетне фінансування</t>
  </si>
  <si>
    <t>інші джерела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</si>
  <si>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</si>
  <si>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</si>
  <si>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</si>
  <si>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</si>
  <si>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</si>
  <si>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</si>
  <si>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</si>
  <si>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</si>
  <si>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</si>
  <si>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</si>
  <si>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</si>
  <si>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</si>
  <si>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</si>
  <si>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</si>
  <si>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</si>
  <si>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</si>
  <si>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</si>
  <si>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</si>
  <si>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</si>
  <si>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</si>
  <si>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</si>
  <si>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</si>
  <si>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</si>
  <si>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</si>
  <si>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</si>
  <si>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</si>
  <si>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</si>
  <si>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</si>
  <si>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</si>
  <si>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</si>
  <si>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</si>
  <si>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</si>
  <si>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</si>
  <si>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</si>
  <si>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</si>
  <si>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</si>
  <si>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</si>
  <si>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</si>
  <si>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</si>
  <si>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</si>
  <si>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</si>
  <si>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</si>
  <si>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</si>
  <si>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</si>
  <si>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</si>
  <si>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</si>
  <si>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</si>
  <si>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</si>
  <si>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</si>
  <si>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r>
      <t xml:space="preserve">Суб'єкт управління </t>
    </r>
    <r>
      <rPr>
        <b/>
        <i/>
        <sz val="14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</si>
  <si>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4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color indexed="8"/>
        <rFont val="Times New Roman"/>
        <family val="1"/>
        <charset val="204"/>
      </rPr>
      <t>, у тому числі:</t>
    </r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</si>
  <si>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</si>
  <si>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</si>
  <si>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</si>
  <si>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</si>
  <si>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</si>
  <si>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</si>
  <si>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</si>
  <si>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</si>
  <si>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</si>
  <si>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</si>
  <si>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</si>
  <si>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</si>
  <si>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</si>
  <si>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</si>
  <si>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</si>
  <si>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</si>
  <si>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</si>
  <si>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</si>
  <si>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</si>
  <si>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</si>
  <si>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</si>
  <si>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</si>
  <si>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</si>
  <si>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</si>
  <si>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</si>
  <si>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</si>
  <si>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</si>
  <si>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</si>
  <si>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</si>
  <si>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</si>
  <si>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Чистий фінансовий результат ( ряд.1010-1011)</t>
  </si>
  <si>
    <t>EBITDA ( ряд.1012+1019)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</si>
  <si>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</si>
  <si>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</si>
  <si>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</si>
  <si>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Інші операційні витрати, в тому числі: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</si>
  <si>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</si>
  <si>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</si>
  <si>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</si>
  <si>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</si>
  <si>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</si>
  <si>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t>86.21</t>
  </si>
  <si>
    <t xml:space="preserve">Комунальне підприємство «Славутський  центр первинної медико - санітарної допомоги» Славутської міської ради </t>
  </si>
  <si>
    <t>Комунальна організація (установа, заклад)</t>
  </si>
  <si>
    <t>місто Славута</t>
  </si>
  <si>
    <t xml:space="preserve">Первинна медична допомога населенню, що надається центрами первинної медичної (медико-санітарної) допомоги </t>
  </si>
  <si>
    <t>Охорона здоров"я</t>
  </si>
  <si>
    <t>Комунальна</t>
  </si>
  <si>
    <t>(03842)7-27-00</t>
  </si>
  <si>
    <t>30000, Хмельницька обл., місто Славута, вул.Я.Мудрого , будинок 29 "г"</t>
  </si>
  <si>
    <t>(рік, квартал)</t>
  </si>
  <si>
    <t>Кошти НСЗУ</t>
  </si>
  <si>
    <t>IV. Цільове фінасування</t>
  </si>
  <si>
    <t>Цільове фінансування  (згідно затерджених програм)                                          (ряд.4004+4005)</t>
  </si>
  <si>
    <t>відхилення,  (+ ) економія/                       (-) перевиконання</t>
  </si>
  <si>
    <t xml:space="preserve"> </t>
  </si>
  <si>
    <t>nikitchukyuliya92@ukr.net</t>
  </si>
  <si>
    <t>Платні послуги</t>
  </si>
  <si>
    <t>Плап без змін!!!!</t>
  </si>
  <si>
    <t>Олег ГАВРИЛЮК</t>
  </si>
  <si>
    <t>Директор</t>
  </si>
  <si>
    <t xml:space="preserve">                                                           (посада)</t>
  </si>
  <si>
    <t xml:space="preserve">                (ініціали, прізвище)    </t>
  </si>
  <si>
    <t>Фінансовий результат до оподаткування ( рядок 1003 - 1009)</t>
  </si>
  <si>
    <t xml:space="preserve">Усього сплата податків, зборів тв інших обов'язкових платежів </t>
  </si>
  <si>
    <t>8003</t>
  </si>
  <si>
    <t>8012</t>
  </si>
  <si>
    <t>Витрати на оплату праці, в т.ч.</t>
  </si>
  <si>
    <t>8011</t>
  </si>
  <si>
    <t>адміністративно-управлінський персонал</t>
  </si>
  <si>
    <t>працівники</t>
  </si>
  <si>
    <t>аморт+депоз</t>
  </si>
  <si>
    <t>за 2025 рік</t>
  </si>
  <si>
    <t xml:space="preserve">                                                     Секретар Славутської міської ради</t>
  </si>
  <si>
    <t xml:space="preserve">Світлана </t>
  </si>
  <si>
    <t>ФЕДОРЧУК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</si>
</sst>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_);_(@_)"/>
    <numFmt numFmtId="178" formatCode="_(* #,##0.00_);_(* \(#,##0.00\);_(* &quot;-&quot;_);_(@_)"/>
    <numFmt numFmtId="179" formatCode="_-* #,##0.0\ _₽_-;\-* #,##0.0\ _₽_-;_-* &quot;-&quot;?\ _₽_-;_-@_-"/>
  </numFmts>
  <fonts count="7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9" fillId="2" borderId="0" applyNumberFormat="0" applyBorder="0" applyAlignment="0" applyProtection="0"/>
    <xf numFmtId="0" fontId="1" fillId="2" borderId="0" applyNumberFormat="0" applyBorder="0" applyAlignment="0" applyProtection="0"/>
    <xf numFmtId="0" fontId="29" fillId="3" borderId="0" applyNumberFormat="0" applyBorder="0" applyAlignment="0" applyProtection="0"/>
    <xf numFmtId="0" fontId="1" fillId="3" borderId="0" applyNumberFormat="0" applyBorder="0" applyAlignment="0" applyProtection="0"/>
    <xf numFmtId="0" fontId="29" fillId="4" borderId="0" applyNumberFormat="0" applyBorder="0" applyAlignment="0" applyProtection="0"/>
    <xf numFmtId="0" fontId="1" fillId="4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6" borderId="0" applyNumberFormat="0" applyBorder="0" applyAlignment="0" applyProtection="0"/>
    <xf numFmtId="0" fontId="1" fillId="6" borderId="0" applyNumberFormat="0" applyBorder="0" applyAlignment="0" applyProtection="0"/>
    <xf numFmtId="0" fontId="29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9" borderId="0" applyNumberFormat="0" applyBorder="0" applyAlignment="0" applyProtection="0"/>
    <xf numFmtId="0" fontId="1" fillId="9" borderId="0" applyNumberFormat="0" applyBorder="0" applyAlignment="0" applyProtection="0"/>
    <xf numFmtId="0" fontId="29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0" fillId="12" borderId="0" applyNumberFormat="0" applyBorder="0" applyAlignment="0" applyProtection="0"/>
    <xf numFmtId="0" fontId="12" fillId="12" borderId="0" applyNumberFormat="0" applyBorder="0" applyAlignment="0" applyProtection="0"/>
    <xf numFmtId="0" fontId="30" fillId="9" borderId="0" applyNumberFormat="0" applyBorder="0" applyAlignment="0" applyProtection="0"/>
    <xf numFmtId="0" fontId="12" fillId="9" borderId="0" applyNumberFormat="0" applyBorder="0" applyAlignment="0" applyProtection="0"/>
    <xf numFmtId="0" fontId="30" fillId="10" borderId="0" applyNumberFormat="0" applyBorder="0" applyAlignment="0" applyProtection="0"/>
    <xf numFmtId="0" fontId="12" fillId="10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3" fillId="3" borderId="0" applyNumberFormat="0" applyBorder="0" applyAlignment="0" applyProtection="0"/>
    <xf numFmtId="0" fontId="15" fillId="20" borderId="1" applyNumberFormat="0" applyAlignment="0" applyProtection="0"/>
    <xf numFmtId="0" fontId="20" fillId="21" borderId="2" applyNumberFormat="0" applyAlignment="0" applyProtection="0"/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168" fontId="9" fillId="0" borderId="0" applyFont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24" fillId="0" borderId="0" applyNumberFormat="0" applyFill="0" applyBorder="0" applyAlignment="0" applyProtection="0"/>
    <xf numFmtId="171" fontId="32" fillId="0" borderId="0" applyAlignment="0">
      <alignment wrapText="1"/>
    </xf>
    <xf numFmtId="0" fontId="27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34" fillId="22" borderId="7">
      <alignment horizontal="left" vertical="center"/>
      <protection locked="0"/>
    </xf>
    <xf numFmtId="49" fontId="34" fillId="22" borderId="7">
      <alignment horizontal="left" vertical="center"/>
    </xf>
    <xf numFmtId="4" fontId="34" fillId="22" borderId="7">
      <alignment horizontal="right" vertical="center"/>
      <protection locked="0"/>
    </xf>
    <xf numFmtId="4" fontId="34" fillId="22" borderId="7">
      <alignment horizontal="right" vertical="center"/>
    </xf>
    <xf numFmtId="4" fontId="35" fillId="22" borderId="7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8" fillId="22" borderId="3">
      <alignment horizontal="righ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9" fontId="31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</xf>
    <xf numFmtId="4" fontId="31" fillId="22" borderId="3">
      <alignment horizontal="right" vertical="center"/>
    </xf>
    <xf numFmtId="4" fontId="35" fillId="22" borderId="3">
      <alignment horizontal="right" vertical="center"/>
      <protection locked="0"/>
    </xf>
    <xf numFmtId="49" fontId="39" fillId="22" borderId="3">
      <alignment horizontal="left" vertical="center"/>
      <protection locked="0"/>
    </xf>
    <xf numFmtId="49" fontId="39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9" fillId="22" borderId="3">
      <alignment horizontal="right" vertical="center"/>
      <protection locked="0"/>
    </xf>
    <xf numFmtId="4" fontId="39" fillId="22" borderId="3">
      <alignment horizontal="right" vertical="center"/>
    </xf>
    <xf numFmtId="4" fontId="41" fillId="22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" fontId="43" fillId="0" borderId="3">
      <alignment horizontal="right" vertical="center"/>
      <protection locked="0"/>
    </xf>
    <xf numFmtId="49" fontId="44" fillId="0" borderId="3">
      <alignment horizontal="left" vertical="center"/>
      <protection locked="0"/>
    </xf>
    <xf numFmtId="49" fontId="44" fillId="0" borderId="3">
      <alignment horizontal="left" vertical="center"/>
    </xf>
    <xf numFmtId="49" fontId="45" fillId="0" borderId="3">
      <alignment horizontal="left" vertical="center"/>
      <protection locked="0"/>
    </xf>
    <xf numFmtId="49" fontId="45" fillId="0" borderId="3">
      <alignment horizontal="left" vertical="center"/>
    </xf>
    <xf numFmtId="4" fontId="44" fillId="0" borderId="3">
      <alignment horizontal="right" vertical="center"/>
      <protection locked="0"/>
    </xf>
    <xf numFmtId="4" fontId="44" fillId="0" borderId="3">
      <alignment horizontal="right" vertical="center"/>
    </xf>
    <xf numFmtId="49" fontId="42" fillId="0" borderId="3">
      <alignment horizontal="left" vertical="center"/>
      <protection locked="0"/>
    </xf>
    <xf numFmtId="49" fontId="43" fillId="0" borderId="3">
      <alignment horizontal="left" vertical="center"/>
      <protection locked="0"/>
    </xf>
    <xf numFmtId="4" fontId="42" fillId="0" borderId="3">
      <alignment horizontal="right" vertical="center"/>
      <protection locked="0"/>
    </xf>
    <xf numFmtId="0" fontId="25" fillId="0" borderId="8" applyNumberFormat="0" applyFill="0" applyAlignment="0" applyProtection="0"/>
    <xf numFmtId="0" fontId="22" fillId="23" borderId="0" applyNumberFormat="0" applyBorder="0" applyAlignment="0" applyProtection="0"/>
    <xf numFmtId="0" fontId="9" fillId="0" borderId="0"/>
    <xf numFmtId="0" fontId="9" fillId="0" borderId="0"/>
    <xf numFmtId="0" fontId="9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6" fillId="26" borderId="3">
      <alignment horizontal="right" vertical="center"/>
      <protection locked="0"/>
    </xf>
    <xf numFmtId="4" fontId="46" fillId="27" borderId="3">
      <alignment horizontal="right" vertical="center"/>
      <protection locked="0"/>
    </xf>
    <xf numFmtId="4" fontId="46" fillId="28" borderId="3">
      <alignment horizontal="right" vertical="center"/>
      <protection locked="0"/>
    </xf>
    <xf numFmtId="0" fontId="14" fillId="20" borderId="10" applyNumberFormat="0" applyAlignment="0" applyProtection="0"/>
    <xf numFmtId="49" fontId="31" fillId="0" borderId="3">
      <alignment horizontal="left" vertical="center" wrapText="1"/>
      <protection locked="0"/>
    </xf>
    <xf numFmtId="49" fontId="31" fillId="0" borderId="3">
      <alignment horizontal="left" vertical="center" wrapText="1"/>
      <protection locked="0"/>
    </xf>
    <xf numFmtId="0" fontId="21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30" fillId="16" borderId="0" applyNumberFormat="0" applyBorder="0" applyAlignment="0" applyProtection="0"/>
    <xf numFmtId="0" fontId="12" fillId="16" borderId="0" applyNumberFormat="0" applyBorder="0" applyAlignment="0" applyProtection="0"/>
    <xf numFmtId="0" fontId="30" fillId="17" borderId="0" applyNumberFormat="0" applyBorder="0" applyAlignment="0" applyProtection="0"/>
    <xf numFmtId="0" fontId="12" fillId="17" borderId="0" applyNumberFormat="0" applyBorder="0" applyAlignment="0" applyProtection="0"/>
    <xf numFmtId="0" fontId="30" fillId="18" borderId="0" applyNumberFormat="0" applyBorder="0" applyAlignment="0" applyProtection="0"/>
    <xf numFmtId="0" fontId="12" fillId="18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9" borderId="0" applyNumberFormat="0" applyBorder="0" applyAlignment="0" applyProtection="0"/>
    <xf numFmtId="0" fontId="12" fillId="19" borderId="0" applyNumberFormat="0" applyBorder="0" applyAlignment="0" applyProtection="0"/>
    <xf numFmtId="0" fontId="47" fillId="7" borderId="1" applyNumberFormat="0" applyAlignment="0" applyProtection="0"/>
    <xf numFmtId="0" fontId="13" fillId="7" borderId="1" applyNumberFormat="0" applyAlignment="0" applyProtection="0"/>
    <xf numFmtId="0" fontId="48" fillId="20" borderId="10" applyNumberFormat="0" applyAlignment="0" applyProtection="0"/>
    <xf numFmtId="0" fontId="14" fillId="20" borderId="10" applyNumberFormat="0" applyAlignment="0" applyProtection="0"/>
    <xf numFmtId="0" fontId="49" fillId="20" borderId="1" applyNumberFormat="0" applyAlignment="0" applyProtection="0"/>
    <xf numFmtId="0" fontId="15" fillId="20" borderId="1" applyNumberFormat="0" applyAlignment="0" applyProtection="0"/>
    <xf numFmtId="172" fontId="9" fillId="0" borderId="0" applyFont="0" applyFill="0" applyBorder="0" applyAlignment="0" applyProtection="0"/>
    <xf numFmtId="0" fontId="50" fillId="0" borderId="4" applyNumberFormat="0" applyFill="0" applyAlignment="0" applyProtection="0"/>
    <xf numFmtId="0" fontId="16" fillId="0" borderId="4" applyNumberFormat="0" applyFill="0" applyAlignment="0" applyProtection="0"/>
    <xf numFmtId="0" fontId="51" fillId="0" borderId="5" applyNumberFormat="0" applyFill="0" applyAlignment="0" applyProtection="0"/>
    <xf numFmtId="0" fontId="17" fillId="0" borderId="5" applyNumberFormat="0" applyFill="0" applyAlignment="0" applyProtection="0"/>
    <xf numFmtId="0" fontId="52" fillId="0" borderId="6" applyNumberFormat="0" applyFill="0" applyAlignment="0" applyProtection="0"/>
    <xf numFmtId="0" fontId="18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19" fillId="0" borderId="11" applyNumberFormat="0" applyFill="0" applyAlignment="0" applyProtection="0"/>
    <xf numFmtId="0" fontId="54" fillId="21" borderId="2" applyNumberFormat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23" borderId="0" applyNumberFormat="0" applyBorder="0" applyAlignment="0" applyProtection="0"/>
    <xf numFmtId="0" fontId="2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" fillId="0" borderId="0"/>
    <xf numFmtId="0" fontId="69" fillId="0" borderId="0"/>
    <xf numFmtId="0" fontId="9" fillId="0" borderId="0"/>
    <xf numFmtId="0" fontId="2" fillId="0" borderId="0"/>
    <xf numFmtId="0" fontId="9" fillId="0" borderId="0"/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56" fillId="3" borderId="0" applyNumberFormat="0" applyBorder="0" applyAlignment="0" applyProtection="0"/>
    <xf numFmtId="0" fontId="23" fillId="3" borderId="0" applyNumberFormat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8" fillId="25" borderId="9" applyNumberFormat="0" applyFont="0" applyAlignment="0" applyProtection="0"/>
    <xf numFmtId="0" fontId="9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9" fillId="0" borderId="8" applyNumberFormat="0" applyFill="0" applyAlignment="0" applyProtection="0"/>
    <xf numFmtId="0" fontId="25" fillId="0" borderId="8" applyNumberFormat="0" applyFill="0" applyAlignment="0" applyProtection="0"/>
    <xf numFmtId="0" fontId="28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73" fontId="62" fillId="0" borderId="0" applyFont="0" applyFill="0" applyBorder="0" applyAlignment="0" applyProtection="0"/>
    <xf numFmtId="174" fontId="6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3" fillId="4" borderId="0" applyNumberFormat="0" applyBorder="0" applyAlignment="0" applyProtection="0"/>
    <xf numFmtId="0" fontId="27" fillId="4" borderId="0" applyNumberFormat="0" applyBorder="0" applyAlignment="0" applyProtection="0"/>
    <xf numFmtId="176" fontId="64" fillId="22" borderId="12" applyFill="0" applyBorder="0">
      <alignment horizontal="center" vertical="center" wrapText="1"/>
      <protection locked="0"/>
    </xf>
    <xf numFmtId="171" fontId="65" fillId="0" borderId="0">
      <alignment wrapText="1"/>
    </xf>
    <xf numFmtId="171" fontId="32" fillId="0" borderId="0">
      <alignment wrapText="1"/>
    </xf>
  </cellStyleXfs>
  <cellXfs count="224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center" vertical="center"/>
    </xf>
    <xf numFmtId="0" fontId="11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>
      <alignment horizontal="center"/>
    </xf>
    <xf numFmtId="0" fontId="5" fillId="0" borderId="0" xfId="245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left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73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73" fontId="4" fillId="27" borderId="3" xfId="0" applyNumberFormat="1" applyFont="1" applyFill="1" applyBorder="1" applyAlignment="1">
      <alignment horizontal="center" vertical="center" wrapText="1"/>
    </xf>
    <xf numFmtId="173" fontId="4" fillId="0" borderId="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6" xfId="245" applyFont="1" applyFill="1" applyBorder="1" applyAlignment="1">
      <alignment horizontal="left" vertical="center" wrapText="1"/>
    </xf>
    <xf numFmtId="0" fontId="4" fillId="0" borderId="17" xfId="245" applyFont="1" applyFill="1" applyBorder="1" applyAlignment="1">
      <alignment horizontal="left" vertical="center" wrapText="1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4" xfId="245" applyFont="1" applyFill="1" applyBorder="1" applyAlignment="1">
      <alignment horizontal="left" vertical="center" wrapText="1"/>
    </xf>
    <xf numFmtId="169" fontId="5" fillId="0" borderId="3" xfId="291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4" fillId="0" borderId="3" xfId="291" applyNumberFormat="1" applyFont="1" applyFill="1" applyBorder="1" applyAlignment="1">
      <alignment horizontal="right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173" fontId="5" fillId="0" borderId="0" xfId="0" applyNumberFormat="1" applyFont="1" applyFill="1" applyBorder="1" applyAlignment="1">
      <alignment horizontal="center" vertical="center" wrapText="1"/>
    </xf>
    <xf numFmtId="173" fontId="6" fillId="0" borderId="0" xfId="0" applyNumberFormat="1" applyFont="1" applyFill="1" applyBorder="1" applyAlignment="1">
      <alignment horizontal="center" vertical="center" wrapText="1"/>
    </xf>
    <xf numFmtId="170" fontId="6" fillId="0" borderId="0" xfId="0" applyNumberFormat="1" applyFont="1" applyFill="1" applyBorder="1" applyAlignment="1">
      <alignment horizontal="center" vertical="center" wrapText="1"/>
    </xf>
    <xf numFmtId="170" fontId="4" fillId="0" borderId="15" xfId="0" applyNumberFormat="1" applyFont="1" applyFill="1" applyBorder="1" applyAlignment="1">
      <alignment horizontal="right" vertical="center" wrapText="1"/>
    </xf>
    <xf numFmtId="177" fontId="4" fillId="30" borderId="3" xfId="0" applyNumberFormat="1" applyFont="1" applyFill="1" applyBorder="1" applyAlignment="1">
      <alignment horizontal="center" vertical="center" wrapText="1"/>
    </xf>
    <xf numFmtId="0" fontId="4" fillId="26" borderId="18" xfId="245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73" fontId="5" fillId="0" borderId="3" xfId="245" applyNumberFormat="1" applyFont="1" applyFill="1" applyBorder="1" applyAlignment="1">
      <alignment horizontal="center" vertical="center" wrapText="1"/>
    </xf>
    <xf numFmtId="0" fontId="5" fillId="0" borderId="3" xfId="245" applyFont="1" applyFill="1" applyBorder="1" applyAlignment="1">
      <alignment horizontal="right" vertical="center" wrapText="1"/>
    </xf>
    <xf numFmtId="169" fontId="5" fillId="0" borderId="0" xfId="291" applyNumberFormat="1" applyFont="1" applyFill="1" applyBorder="1" applyAlignment="1">
      <alignment horizontal="right" vertical="center" wrapText="1"/>
    </xf>
    <xf numFmtId="0" fontId="5" fillId="27" borderId="3" xfId="245" applyFont="1" applyFill="1" applyBorder="1" applyAlignment="1">
      <alignment horizontal="center" vertical="center" wrapText="1"/>
    </xf>
    <xf numFmtId="169" fontId="4" fillId="0" borderId="14" xfId="291" applyNumberFormat="1" applyFont="1" applyFill="1" applyBorder="1" applyAlignment="1">
      <alignment horizontal="right" vertical="center" wrapText="1"/>
    </xf>
    <xf numFmtId="169" fontId="4" fillId="0" borderId="15" xfId="291" applyNumberFormat="1" applyFont="1" applyFill="1" applyBorder="1" applyAlignment="1">
      <alignment horizontal="right" vertical="center" wrapText="1"/>
    </xf>
    <xf numFmtId="169" fontId="5" fillId="0" borderId="17" xfId="291" applyNumberFormat="1" applyFont="1" applyFill="1" applyBorder="1" applyAlignment="1">
      <alignment horizontal="right"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vertical="center" wrapText="1"/>
    </xf>
    <xf numFmtId="177" fontId="4" fillId="27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horizontal="center" vertical="center" wrapText="1"/>
    </xf>
    <xf numFmtId="177" fontId="4" fillId="26" borderId="3" xfId="0" applyNumberFormat="1" applyFont="1" applyFill="1" applyBorder="1" applyAlignment="1">
      <alignment horizontal="center" vertical="center" wrapText="1"/>
    </xf>
    <xf numFmtId="1" fontId="5" fillId="27" borderId="3" xfId="245" applyNumberFormat="1" applyFont="1" applyFill="1" applyBorder="1" applyAlignment="1">
      <alignment horizontal="center" vertical="center" wrapText="1"/>
    </xf>
    <xf numFmtId="173" fontId="5" fillId="0" borderId="3" xfId="0" applyNumberFormat="1" applyFont="1" applyFill="1" applyBorder="1" applyAlignment="1">
      <alignment horizontal="right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right" vertical="center" wrapText="1"/>
    </xf>
    <xf numFmtId="0" fontId="5" fillId="31" borderId="3" xfId="245" applyFont="1" applyFill="1" applyBorder="1" applyAlignment="1">
      <alignment horizontal="center" vertical="center" wrapText="1"/>
    </xf>
    <xf numFmtId="177" fontId="5" fillId="27" borderId="3" xfId="0" applyNumberFormat="1" applyFont="1" applyFill="1" applyBorder="1" applyAlignment="1">
      <alignment horizontal="center" vertical="center" wrapText="1"/>
    </xf>
    <xf numFmtId="177" fontId="5" fillId="0" borderId="3" xfId="245" applyNumberFormat="1" applyFont="1" applyFill="1" applyBorder="1" applyAlignment="1">
      <alignment horizontal="center" vertical="center" wrapText="1"/>
    </xf>
    <xf numFmtId="169" fontId="5" fillId="0" borderId="3" xfId="245" applyNumberFormat="1" applyFont="1" applyFill="1" applyBorder="1" applyAlignment="1">
      <alignment horizontal="right" vertical="center" wrapText="1"/>
    </xf>
    <xf numFmtId="177" fontId="5" fillId="31" borderId="3" xfId="245" applyNumberFormat="1" applyFont="1" applyFill="1" applyBorder="1" applyAlignment="1">
      <alignment horizontal="center" vertical="center" wrapText="1"/>
    </xf>
    <xf numFmtId="177" fontId="5" fillId="0" borderId="3" xfId="245" applyNumberFormat="1" applyFont="1" applyFill="1" applyBorder="1" applyAlignment="1">
      <alignment horizontal="right" vertical="center" wrapText="1"/>
    </xf>
    <xf numFmtId="177" fontId="4" fillId="0" borderId="3" xfId="291" applyNumberFormat="1" applyFont="1" applyFill="1" applyBorder="1" applyAlignment="1">
      <alignment horizontal="right" vertical="center" wrapText="1"/>
    </xf>
    <xf numFmtId="177" fontId="5" fillId="0" borderId="3" xfId="291" applyNumberFormat="1" applyFont="1" applyFill="1" applyBorder="1" applyAlignment="1">
      <alignment horizontal="right" vertical="center" wrapText="1"/>
    </xf>
    <xf numFmtId="177" fontId="4" fillId="0" borderId="16" xfId="245" applyNumberFormat="1" applyFont="1" applyFill="1" applyBorder="1" applyAlignment="1">
      <alignment horizontal="left" vertical="center" wrapText="1"/>
    </xf>
    <xf numFmtId="177" fontId="4" fillId="27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177" fontId="4" fillId="27" borderId="15" xfId="0" applyNumberFormat="1" applyFont="1" applyFill="1" applyBorder="1" applyAlignment="1">
      <alignment horizontal="center" vertical="center" wrapText="1"/>
    </xf>
    <xf numFmtId="177" fontId="4" fillId="27" borderId="3" xfId="0" applyNumberFormat="1" applyFont="1" applyFill="1" applyBorder="1" applyAlignment="1">
      <alignment horizontal="right" vertical="center" wrapText="1"/>
    </xf>
    <xf numFmtId="177" fontId="5" fillId="29" borderId="3" xfId="0" applyNumberFormat="1" applyFont="1" applyFill="1" applyBorder="1" applyAlignment="1">
      <alignment horizontal="right" vertical="center" wrapText="1"/>
    </xf>
    <xf numFmtId="0" fontId="5" fillId="0" borderId="3" xfId="182" applyFont="1" applyFill="1" applyBorder="1" applyAlignment="1">
      <alignment vertical="center" wrapText="1"/>
      <protection locked="0"/>
    </xf>
    <xf numFmtId="0" fontId="5" fillId="0" borderId="3" xfId="182" applyFont="1" applyFill="1" applyBorder="1" applyAlignment="1">
      <alignment horizontal="center" vertical="center" wrapText="1"/>
      <protection locked="0"/>
    </xf>
    <xf numFmtId="177" fontId="5" fillId="0" borderId="3" xfId="182" applyNumberFormat="1" applyFont="1" applyFill="1" applyBorder="1" applyAlignment="1">
      <alignment vertical="center" wrapText="1"/>
      <protection locked="0"/>
    </xf>
    <xf numFmtId="177" fontId="5" fillId="0" borderId="3" xfId="0" applyNumberFormat="1" applyFont="1" applyFill="1" applyBorder="1" applyAlignment="1">
      <alignment horizontal="left" vertical="center" wrapText="1"/>
    </xf>
    <xf numFmtId="177" fontId="4" fillId="0" borderId="3" xfId="0" applyNumberFormat="1" applyFont="1" applyFill="1" applyBorder="1" applyAlignment="1">
      <alignment horizontal="left" vertical="center" wrapText="1"/>
    </xf>
    <xf numFmtId="177" fontId="4" fillId="0" borderId="3" xfId="182" applyNumberFormat="1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8" xfId="182" applyFont="1" applyFill="1" applyBorder="1" applyAlignment="1">
      <alignment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right" vertical="center" wrapText="1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left" vertical="center" wrapText="1"/>
    </xf>
    <xf numFmtId="0" fontId="5" fillId="0" borderId="15" xfId="0" applyFont="1" applyFill="1" applyBorder="1" applyAlignment="1" applyProtection="1">
      <alignment horizontal="left" vertical="center" wrapText="1"/>
      <protection locked="0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177" fontId="4" fillId="0" borderId="15" xfId="0" applyNumberFormat="1" applyFont="1" applyFill="1" applyBorder="1" applyAlignment="1">
      <alignment horizontal="right" vertical="center" wrapText="1"/>
    </xf>
    <xf numFmtId="177" fontId="5" fillId="0" borderId="19" xfId="0" applyNumberFormat="1" applyFont="1" applyFill="1" applyBorder="1" applyAlignment="1">
      <alignment horizontal="right" vertical="center" wrapText="1"/>
    </xf>
    <xf numFmtId="179" fontId="4" fillId="0" borderId="0" xfId="0" applyNumberFormat="1" applyFont="1" applyFill="1" applyBorder="1" applyAlignment="1">
      <alignment vertical="center"/>
    </xf>
    <xf numFmtId="170" fontId="4" fillId="0" borderId="3" xfId="0" applyNumberFormat="1" applyFont="1" applyFill="1" applyBorder="1" applyAlignment="1">
      <alignment horizontal="right" vertical="center" wrapText="1"/>
    </xf>
    <xf numFmtId="170" fontId="5" fillId="0" borderId="3" xfId="0" applyNumberFormat="1" applyFont="1" applyFill="1" applyBorder="1" applyAlignment="1">
      <alignment horizontal="right" vertical="center" wrapText="1"/>
    </xf>
    <xf numFmtId="0" fontId="5" fillId="0" borderId="15" xfId="0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right" vertical="center" wrapText="1"/>
    </xf>
    <xf numFmtId="170" fontId="4" fillId="0" borderId="3" xfId="0" applyNumberFormat="1" applyFont="1" applyFill="1" applyBorder="1" applyAlignment="1">
      <alignment horizontal="center" vertical="center" wrapText="1"/>
    </xf>
    <xf numFmtId="170" fontId="5" fillId="0" borderId="15" xfId="0" applyNumberFormat="1" applyFont="1" applyFill="1" applyBorder="1" applyAlignment="1">
      <alignment horizontal="right" vertical="center" wrapText="1"/>
    </xf>
    <xf numFmtId="173" fontId="5" fillId="0" borderId="15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left"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justify"/>
    </xf>
    <xf numFmtId="0" fontId="5" fillId="0" borderId="17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4" fillId="0" borderId="15" xfId="0" quotePrefix="1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70" fillId="0" borderId="0" xfId="0" applyFont="1" applyFill="1"/>
    <xf numFmtId="49" fontId="4" fillId="0" borderId="15" xfId="0" applyNumberFormat="1" applyFont="1" applyFill="1" applyBorder="1" applyAlignment="1">
      <alignment horizontal="center" vertical="center"/>
    </xf>
    <xf numFmtId="173" fontId="4" fillId="0" borderId="15" xfId="0" applyNumberFormat="1" applyFont="1" applyFill="1" applyBorder="1" applyAlignment="1">
      <alignment horizontal="center" vertical="center" wrapText="1"/>
    </xf>
    <xf numFmtId="173" fontId="5" fillId="0" borderId="15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vertical="center"/>
    </xf>
    <xf numFmtId="170" fontId="0" fillId="0" borderId="0" xfId="0" applyNumberFormat="1" applyFill="1"/>
    <xf numFmtId="0" fontId="71" fillId="0" borderId="15" xfId="0" applyFont="1" applyFill="1" applyBorder="1" applyAlignment="1">
      <alignment horizontal="center" vertical="center"/>
    </xf>
    <xf numFmtId="170" fontId="71" fillId="0" borderId="3" xfId="0" applyNumberFormat="1" applyFont="1" applyFill="1" applyBorder="1" applyAlignment="1">
      <alignment horizontal="right" vertical="center" wrapText="1"/>
    </xf>
    <xf numFmtId="177" fontId="71" fillId="0" borderId="3" xfId="0" applyNumberFormat="1" applyFont="1" applyFill="1" applyBorder="1" applyAlignment="1">
      <alignment horizontal="right" vertical="center" wrapText="1"/>
    </xf>
    <xf numFmtId="170" fontId="71" fillId="0" borderId="15" xfId="0" applyNumberFormat="1" applyFont="1" applyFill="1" applyBorder="1" applyAlignment="1">
      <alignment horizontal="right" vertical="center" wrapText="1"/>
    </xf>
    <xf numFmtId="0" fontId="71" fillId="0" borderId="3" xfId="0" applyFont="1" applyFill="1" applyBorder="1" applyAlignment="1">
      <alignment horizontal="center" vertical="center"/>
    </xf>
    <xf numFmtId="0" fontId="72" fillId="0" borderId="3" xfId="0" applyFont="1" applyFill="1" applyBorder="1" applyAlignment="1">
      <alignment horizontal="center" vertical="center"/>
    </xf>
    <xf numFmtId="170" fontId="72" fillId="0" borderId="3" xfId="0" applyNumberFormat="1" applyFont="1" applyFill="1" applyBorder="1" applyAlignment="1">
      <alignment horizontal="right" vertical="center" wrapText="1"/>
    </xf>
    <xf numFmtId="3" fontId="71" fillId="0" borderId="3" xfId="0" applyNumberFormat="1" applyFont="1" applyFill="1" applyBorder="1" applyAlignment="1">
      <alignment horizontal="right" vertical="center" wrapText="1"/>
    </xf>
    <xf numFmtId="0" fontId="72" fillId="0" borderId="3" xfId="0" applyFont="1" applyFill="1" applyBorder="1" applyAlignment="1" applyProtection="1">
      <alignment horizontal="left" vertical="center" wrapText="1"/>
      <protection locked="0"/>
    </xf>
    <xf numFmtId="0" fontId="71" fillId="0" borderId="3" xfId="0" applyFont="1" applyFill="1" applyBorder="1" applyAlignment="1" applyProtection="1">
      <alignment horizontal="left" vertical="center" wrapText="1"/>
      <protection locked="0"/>
    </xf>
    <xf numFmtId="0" fontId="73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18" xfId="0" applyFont="1" applyFill="1" applyBorder="1" applyAlignment="1" applyProtection="1">
      <alignment vertical="center" wrapText="1"/>
      <protection locked="0"/>
    </xf>
    <xf numFmtId="0" fontId="0" fillId="0" borderId="16" xfId="0" applyFill="1" applyBorder="1" applyAlignment="1">
      <alignment vertical="center" wrapText="1"/>
    </xf>
    <xf numFmtId="0" fontId="0" fillId="0" borderId="17" xfId="0" applyFill="1" applyBorder="1" applyAlignment="1">
      <alignment vertical="center" wrapText="1"/>
    </xf>
    <xf numFmtId="173" fontId="4" fillId="0" borderId="23" xfId="0" applyNumberFormat="1" applyFont="1" applyFill="1" applyBorder="1" applyAlignment="1">
      <alignment horizontal="center" vertical="center" wrapText="1"/>
    </xf>
    <xf numFmtId="0" fontId="68" fillId="0" borderId="24" xfId="0" applyFont="1" applyFill="1" applyBorder="1" applyAlignment="1">
      <alignment horizontal="center" vertical="center"/>
    </xf>
    <xf numFmtId="0" fontId="68" fillId="0" borderId="25" xfId="0" applyFont="1" applyFill="1" applyBorder="1" applyAlignment="1">
      <alignment horizontal="center" vertical="center"/>
    </xf>
    <xf numFmtId="0" fontId="4" fillId="0" borderId="26" xfId="237" applyNumberFormat="1" applyFont="1" applyFill="1" applyBorder="1" applyAlignment="1">
      <alignment horizontal="center" vertical="center" wrapText="1"/>
    </xf>
    <xf numFmtId="0" fontId="4" fillId="0" borderId="27" xfId="237" applyNumberFormat="1" applyFont="1" applyFill="1" applyBorder="1" applyAlignment="1">
      <alignment horizontal="center" vertical="center" wrapText="1"/>
    </xf>
    <xf numFmtId="0" fontId="4" fillId="0" borderId="28" xfId="237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245" applyFont="1" applyFill="1" applyBorder="1" applyAlignment="1">
      <alignment horizontal="center" vertical="center"/>
    </xf>
    <xf numFmtId="0" fontId="5" fillId="0" borderId="16" xfId="245" applyFont="1" applyFill="1" applyBorder="1" applyAlignment="1">
      <alignment horizontal="center" vertical="center"/>
    </xf>
    <xf numFmtId="0" fontId="5" fillId="0" borderId="17" xfId="245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0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left"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170" fontId="5" fillId="0" borderId="13" xfId="0" applyNumberFormat="1" applyFont="1" applyFill="1" applyBorder="1" applyAlignment="1">
      <alignment horizontal="center" vertical="center" wrapText="1"/>
    </xf>
    <xf numFmtId="177" fontId="4" fillId="0" borderId="18" xfId="245" applyNumberFormat="1" applyFont="1" applyFill="1" applyBorder="1" applyAlignment="1">
      <alignment horizontal="center" vertical="center" wrapText="1"/>
    </xf>
    <xf numFmtId="177" fontId="4" fillId="0" borderId="16" xfId="245" applyNumberFormat="1" applyFont="1" applyFill="1" applyBorder="1" applyAlignment="1">
      <alignment horizontal="center" vertical="center" wrapText="1"/>
    </xf>
    <xf numFmtId="177" fontId="4" fillId="0" borderId="17" xfId="245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</cellXfs>
  <cellStyles count="354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ідсотковий" xfId="291" builtinId="5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Звичайний" xfId="0" builtinId="0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2"/>
    <cellStyle name="Процентный 2 10" xfId="293"/>
    <cellStyle name="Процентный 2 11" xfId="294"/>
    <cellStyle name="Процентный 2 12" xfId="295"/>
    <cellStyle name="Процентный 2 13" xfId="296"/>
    <cellStyle name="Процентный 2 14" xfId="297"/>
    <cellStyle name="Процентный 2 15" xfId="298"/>
    <cellStyle name="Процентный 2 16" xfId="299"/>
    <cellStyle name="Процентный 2 2" xfId="300"/>
    <cellStyle name="Процентный 2 3" xfId="301"/>
    <cellStyle name="Процентный 2 4" xfId="302"/>
    <cellStyle name="Процентный 2 5" xfId="303"/>
    <cellStyle name="Процентный 2 6" xfId="304"/>
    <cellStyle name="Процентный 2 7" xfId="305"/>
    <cellStyle name="Процентный 2 8" xfId="306"/>
    <cellStyle name="Процентный 2 9" xfId="307"/>
    <cellStyle name="Процентный 3" xfId="308"/>
    <cellStyle name="Процентный 4" xfId="309"/>
    <cellStyle name="Процентный 4 2" xfId="310"/>
    <cellStyle name="Связанная ячейка 2" xfId="311"/>
    <cellStyle name="Связанная ячейка 3" xfId="312"/>
    <cellStyle name="Стиль 1" xfId="313"/>
    <cellStyle name="Стиль 1 2" xfId="314"/>
    <cellStyle name="Стиль 1 3" xfId="315"/>
    <cellStyle name="Стиль 1 4" xfId="316"/>
    <cellStyle name="Стиль 1 5" xfId="317"/>
    <cellStyle name="Стиль 1 6" xfId="318"/>
    <cellStyle name="Стиль 1 7" xfId="319"/>
    <cellStyle name="Текст предупреждения 2" xfId="320"/>
    <cellStyle name="Текст предупреждения 3" xfId="321"/>
    <cellStyle name="Тысячи [0]_1.62" xfId="322"/>
    <cellStyle name="Тысячи_1.62" xfId="323"/>
    <cellStyle name="Финансовый 2" xfId="324"/>
    <cellStyle name="Финансовый 2 10" xfId="325"/>
    <cellStyle name="Финансовый 2 11" xfId="326"/>
    <cellStyle name="Финансовый 2 12" xfId="327"/>
    <cellStyle name="Финансовый 2 13" xfId="328"/>
    <cellStyle name="Финансовый 2 14" xfId="329"/>
    <cellStyle name="Финансовый 2 15" xfId="330"/>
    <cellStyle name="Финансовый 2 16" xfId="331"/>
    <cellStyle name="Финансовый 2 17" xfId="332"/>
    <cellStyle name="Финансовый 2 2" xfId="333"/>
    <cellStyle name="Финансовый 2 3" xfId="334"/>
    <cellStyle name="Финансовый 2 4" xfId="335"/>
    <cellStyle name="Финансовый 2 5" xfId="336"/>
    <cellStyle name="Финансовый 2 6" xfId="337"/>
    <cellStyle name="Финансовый 2 7" xfId="338"/>
    <cellStyle name="Финансовый 2 8" xfId="339"/>
    <cellStyle name="Финансовый 2 9" xfId="340"/>
    <cellStyle name="Финансовый 3" xfId="341"/>
    <cellStyle name="Финансовый 3 2" xfId="342"/>
    <cellStyle name="Финансовый 4" xfId="343"/>
    <cellStyle name="Финансовый 4 2" xfId="344"/>
    <cellStyle name="Финансовый 4 3" xfId="345"/>
    <cellStyle name="Финансовый 5" xfId="346"/>
    <cellStyle name="Финансовый 6" xfId="347"/>
    <cellStyle name="Финансовый 7" xfId="348"/>
    <cellStyle name="Хороший 2" xfId="349"/>
    <cellStyle name="Хороший 3" xfId="350"/>
    <cellStyle name="числовой" xfId="351"/>
    <cellStyle name="Ю" xfId="352"/>
    <cellStyle name="Ю-FreeSet_10" xfId="3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calcChain" Target="calcChain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Ariadna/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449"/>
  <sheetViews>
    <sheetView tabSelected="1" view="pageBreakPreview" topLeftCell="A112" zoomScale="70" zoomScaleNormal="70" zoomScaleSheetLayoutView="70" workbookViewId="0">
      <selection activeCell="F123" sqref="F123"/>
    </sheetView>
  </sheetViews>
  <sheetFormatPr defaultRowHeight="18.75"/>
  <cols>
    <col min="1" max="1" width="85.5703125" style="3" customWidth="1"/>
    <col min="2" max="2" width="14.85546875" style="15" customWidth="1"/>
    <col min="3" max="3" width="25.7109375" style="15" customWidth="1"/>
    <col min="4" max="4" width="32.28515625" style="15" customWidth="1"/>
    <col min="5" max="5" width="22.7109375" style="15" customWidth="1"/>
    <col min="6" max="6" width="21.7109375" style="15" customWidth="1"/>
    <col min="7" max="8" width="13.28515625" style="3" customWidth="1"/>
    <col min="9" max="9" width="14.85546875" style="3" customWidth="1"/>
    <col min="10" max="10" width="12.7109375" style="3" bestFit="1" customWidth="1"/>
    <col min="11" max="16384" width="9.140625" style="3"/>
  </cols>
  <sheetData>
    <row r="1" spans="1:9" ht="18.75" hidden="1" customHeight="1">
      <c r="A1" s="15"/>
      <c r="C1" s="42"/>
      <c r="D1" s="42"/>
      <c r="E1" s="42"/>
      <c r="F1" s="42"/>
      <c r="G1" s="50"/>
      <c r="H1" s="50"/>
      <c r="I1" s="50"/>
    </row>
    <row r="2" spans="1:9" ht="18.75" hidden="1" customHeight="1">
      <c r="A2" s="15"/>
      <c r="C2" s="42"/>
      <c r="D2" s="42"/>
      <c r="E2" s="42"/>
      <c r="F2" s="42"/>
      <c r="G2" s="50"/>
      <c r="H2" s="50"/>
      <c r="I2" s="50"/>
    </row>
    <row r="3" spans="1:9" hidden="1">
      <c r="B3" s="4"/>
      <c r="D3" s="145"/>
    </row>
    <row r="4" spans="1:9" ht="20.100000000000001" customHeight="1">
      <c r="A4" s="127"/>
      <c r="B4" s="199"/>
      <c r="C4" s="199"/>
      <c r="D4" s="146"/>
      <c r="E4" s="147" t="s">
        <v>90</v>
      </c>
      <c r="F4" s="6" t="s">
        <v>273</v>
      </c>
    </row>
    <row r="5" spans="1:9" ht="37.9" customHeight="1">
      <c r="A5" s="128" t="s">
        <v>14</v>
      </c>
      <c r="B5" s="199" t="s">
        <v>328</v>
      </c>
      <c r="C5" s="199"/>
      <c r="D5" s="200"/>
      <c r="E5" s="148" t="s">
        <v>87</v>
      </c>
      <c r="F5" s="6">
        <v>38358026</v>
      </c>
    </row>
    <row r="6" spans="1:9" ht="20.100000000000001" customHeight="1">
      <c r="A6" s="127" t="s">
        <v>15</v>
      </c>
      <c r="B6" s="199" t="s">
        <v>329</v>
      </c>
      <c r="C6" s="199"/>
      <c r="D6" s="200"/>
      <c r="E6" s="148" t="s">
        <v>86</v>
      </c>
      <c r="F6" s="6">
        <v>150</v>
      </c>
    </row>
    <row r="7" spans="1:9" ht="20.100000000000001" customHeight="1">
      <c r="A7" s="127" t="s">
        <v>20</v>
      </c>
      <c r="B7" s="199"/>
      <c r="C7" s="199"/>
      <c r="D7" s="146"/>
      <c r="E7" s="148" t="s">
        <v>85</v>
      </c>
      <c r="F7" s="6">
        <v>6810600000</v>
      </c>
    </row>
    <row r="8" spans="1:9" ht="20.100000000000001" customHeight="1">
      <c r="A8" s="129" t="s">
        <v>284</v>
      </c>
      <c r="B8" s="199" t="s">
        <v>330</v>
      </c>
      <c r="C8" s="199"/>
      <c r="D8" s="200"/>
      <c r="E8" s="148" t="s">
        <v>9</v>
      </c>
      <c r="F8" s="6"/>
    </row>
    <row r="9" spans="1:9" ht="34.15" customHeight="1">
      <c r="A9" s="128" t="s">
        <v>17</v>
      </c>
      <c r="B9" s="199" t="s">
        <v>332</v>
      </c>
      <c r="C9" s="199"/>
      <c r="D9" s="200"/>
      <c r="E9" s="148" t="s">
        <v>8</v>
      </c>
      <c r="F9" s="6"/>
    </row>
    <row r="10" spans="1:9" ht="37.9" customHeight="1">
      <c r="A10" s="128" t="s">
        <v>16</v>
      </c>
      <c r="B10" s="199" t="s">
        <v>331</v>
      </c>
      <c r="C10" s="199"/>
      <c r="D10" s="200"/>
      <c r="E10" s="148" t="s">
        <v>10</v>
      </c>
      <c r="F10" s="6" t="s">
        <v>327</v>
      </c>
    </row>
    <row r="11" spans="1:9" ht="20.100000000000001" customHeight="1">
      <c r="A11" s="128" t="s">
        <v>230</v>
      </c>
      <c r="B11" s="199"/>
      <c r="C11" s="199"/>
      <c r="D11" s="199" t="s">
        <v>105</v>
      </c>
      <c r="E11" s="200"/>
      <c r="F11" s="149"/>
    </row>
    <row r="12" spans="1:9" ht="20.100000000000001" customHeight="1">
      <c r="A12" s="128" t="s">
        <v>21</v>
      </c>
      <c r="B12" s="199" t="s">
        <v>333</v>
      </c>
      <c r="C12" s="199"/>
      <c r="D12" s="199" t="s">
        <v>106</v>
      </c>
      <c r="E12" s="201"/>
      <c r="F12" s="149"/>
    </row>
    <row r="13" spans="1:9" ht="20.100000000000001" customHeight="1">
      <c r="A13" s="128" t="s">
        <v>72</v>
      </c>
      <c r="B13" s="199">
        <v>195</v>
      </c>
      <c r="C13" s="199"/>
      <c r="D13" s="150"/>
      <c r="E13" s="150"/>
      <c r="F13" s="150"/>
    </row>
    <row r="14" spans="1:9" ht="35.450000000000003" customHeight="1">
      <c r="A14" s="127" t="s">
        <v>11</v>
      </c>
      <c r="B14" s="199" t="s">
        <v>335</v>
      </c>
      <c r="C14" s="199"/>
      <c r="D14" s="199"/>
      <c r="E14" s="151"/>
      <c r="F14" s="151"/>
    </row>
    <row r="15" spans="1:9" ht="20.100000000000001" customHeight="1">
      <c r="A15" s="128" t="s">
        <v>12</v>
      </c>
      <c r="B15" s="199" t="s">
        <v>334</v>
      </c>
      <c r="C15" s="199"/>
      <c r="D15" s="150"/>
      <c r="E15" s="150"/>
      <c r="F15" s="150"/>
    </row>
    <row r="16" spans="1:9" ht="20.100000000000001" customHeight="1">
      <c r="A16" s="127" t="s">
        <v>13</v>
      </c>
      <c r="B16" s="199" t="s">
        <v>345</v>
      </c>
      <c r="C16" s="199"/>
      <c r="D16" s="151"/>
      <c r="E16" s="151"/>
      <c r="F16" s="151"/>
    </row>
    <row r="17" spans="1:6" ht="13.15" customHeight="1">
      <c r="A17" s="42"/>
      <c r="B17" s="3"/>
      <c r="C17" s="3"/>
      <c r="D17" s="3"/>
      <c r="E17" s="3"/>
      <c r="F17" s="3"/>
    </row>
    <row r="18" spans="1:6" ht="19.5" customHeight="1">
      <c r="A18" s="191" t="s">
        <v>287</v>
      </c>
      <c r="B18" s="191"/>
      <c r="C18" s="191"/>
      <c r="D18" s="191"/>
      <c r="E18" s="191"/>
      <c r="F18" s="191"/>
    </row>
    <row r="19" spans="1:6">
      <c r="A19" s="191" t="s">
        <v>288</v>
      </c>
      <c r="B19" s="191"/>
      <c r="C19" s="191"/>
      <c r="D19" s="191"/>
      <c r="E19" s="191"/>
      <c r="F19" s="191"/>
    </row>
    <row r="20" spans="1:6">
      <c r="A20" s="191" t="s">
        <v>358</v>
      </c>
      <c r="B20" s="191"/>
      <c r="C20" s="191"/>
      <c r="D20" s="191"/>
      <c r="E20" s="191"/>
      <c r="F20" s="191"/>
    </row>
    <row r="21" spans="1:6">
      <c r="A21" s="180" t="s">
        <v>336</v>
      </c>
      <c r="B21" s="180"/>
      <c r="C21" s="180"/>
      <c r="D21" s="180"/>
      <c r="E21" s="180"/>
      <c r="F21" s="180"/>
    </row>
    <row r="22" spans="1:6" ht="9" customHeight="1">
      <c r="A22" s="124"/>
      <c r="B22" s="124"/>
      <c r="C22" s="124"/>
      <c r="D22" s="124"/>
      <c r="E22" s="124"/>
      <c r="F22" s="124"/>
    </row>
    <row r="23" spans="1:6">
      <c r="A23" s="191" t="s">
        <v>108</v>
      </c>
      <c r="B23" s="191"/>
      <c r="C23" s="191"/>
      <c r="D23" s="191"/>
      <c r="E23" s="191"/>
      <c r="F23" s="191"/>
    </row>
    <row r="24" spans="1:6" ht="12" customHeight="1">
      <c r="B24" s="143"/>
      <c r="C24" s="143"/>
      <c r="D24" s="143"/>
      <c r="E24" s="143"/>
      <c r="F24" s="143"/>
    </row>
    <row r="25" spans="1:6" ht="43.5" customHeight="1">
      <c r="A25" s="192" t="s">
        <v>138</v>
      </c>
      <c r="B25" s="194" t="s">
        <v>18</v>
      </c>
      <c r="C25" s="196" t="s">
        <v>326</v>
      </c>
      <c r="D25" s="197"/>
      <c r="E25" s="197"/>
      <c r="F25" s="198"/>
    </row>
    <row r="26" spans="1:6" ht="49.15" customHeight="1">
      <c r="A26" s="193"/>
      <c r="B26" s="195"/>
      <c r="C26" s="40" t="s">
        <v>322</v>
      </c>
      <c r="D26" s="40" t="s">
        <v>323</v>
      </c>
      <c r="E26" s="40" t="s">
        <v>340</v>
      </c>
      <c r="F26" s="40" t="s">
        <v>134</v>
      </c>
    </row>
    <row r="27" spans="1:6" ht="19.5" thickBot="1">
      <c r="A27" s="6">
        <v>1</v>
      </c>
      <c r="B27" s="7">
        <v>2</v>
      </c>
      <c r="C27" s="6">
        <v>3</v>
      </c>
      <c r="D27" s="7">
        <v>4</v>
      </c>
      <c r="E27" s="6">
        <v>5</v>
      </c>
      <c r="F27" s="7">
        <v>6</v>
      </c>
    </row>
    <row r="28" spans="1:6" s="5" customFormat="1" ht="29.45" customHeight="1" thickBot="1">
      <c r="A28" s="176" t="s">
        <v>69</v>
      </c>
      <c r="B28" s="177"/>
      <c r="C28" s="177"/>
      <c r="D28" s="177"/>
      <c r="E28" s="177"/>
      <c r="F28" s="178"/>
    </row>
    <row r="29" spans="1:6" s="5" customFormat="1" ht="28.15" customHeight="1">
      <c r="A29" s="110" t="s">
        <v>297</v>
      </c>
      <c r="B29" s="111">
        <v>1000</v>
      </c>
      <c r="C29" s="87">
        <f>C30+C31</f>
        <v>40370</v>
      </c>
      <c r="D29" s="87">
        <f>D30+D31</f>
        <v>41313.800000000003</v>
      </c>
      <c r="E29" s="87">
        <f>D29-C29</f>
        <v>943.80000000000291</v>
      </c>
      <c r="F29" s="133">
        <f>D29/C29*100</f>
        <v>102.33787465940057</v>
      </c>
    </row>
    <row r="30" spans="1:6" s="5" customFormat="1" ht="26.45" customHeight="1">
      <c r="A30" s="122" t="s">
        <v>337</v>
      </c>
      <c r="B30" s="152"/>
      <c r="C30" s="125">
        <v>40295</v>
      </c>
      <c r="D30" s="125">
        <v>41207.300000000003</v>
      </c>
      <c r="E30" s="87">
        <f t="shared" ref="E30:E44" si="0">D30-C30</f>
        <v>912.30000000000291</v>
      </c>
      <c r="F30" s="133">
        <f>D30/C30*100</f>
        <v>102.26405261198661</v>
      </c>
    </row>
    <row r="31" spans="1:6" s="5" customFormat="1" ht="21" customHeight="1">
      <c r="A31" s="122" t="s">
        <v>343</v>
      </c>
      <c r="B31" s="152"/>
      <c r="C31" s="125">
        <v>75</v>
      </c>
      <c r="D31" s="125">
        <v>106.5</v>
      </c>
      <c r="E31" s="87">
        <f t="shared" si="0"/>
        <v>31.5</v>
      </c>
      <c r="F31" s="133">
        <f t="shared" ref="F31:F44" si="1">D31/C31*100</f>
        <v>142</v>
      </c>
    </row>
    <row r="32" spans="1:6" s="5" customFormat="1" ht="20.100000000000001" customHeight="1">
      <c r="A32" s="112" t="s">
        <v>298</v>
      </c>
      <c r="B32" s="111">
        <v>1001</v>
      </c>
      <c r="C32" s="125">
        <v>6000</v>
      </c>
      <c r="D32" s="125">
        <v>4994.6000000000004</v>
      </c>
      <c r="E32" s="87">
        <f t="shared" si="0"/>
        <v>-1005.3999999999996</v>
      </c>
      <c r="F32" s="133">
        <f t="shared" si="1"/>
        <v>83.243333333333339</v>
      </c>
    </row>
    <row r="33" spans="1:10" s="5" customFormat="1" ht="20.100000000000001" customHeight="1">
      <c r="A33" s="113" t="s">
        <v>299</v>
      </c>
      <c r="B33" s="111">
        <v>1002</v>
      </c>
      <c r="C33" s="126">
        <v>270</v>
      </c>
      <c r="D33" s="126">
        <v>799</v>
      </c>
      <c r="E33" s="87">
        <f t="shared" si="0"/>
        <v>529</v>
      </c>
      <c r="F33" s="133">
        <f t="shared" si="1"/>
        <v>295.92592592592592</v>
      </c>
      <c r="G33" s="5" t="s">
        <v>357</v>
      </c>
    </row>
    <row r="34" spans="1:10" s="5" customFormat="1" ht="25.15" customHeight="1">
      <c r="A34" s="114" t="s">
        <v>300</v>
      </c>
      <c r="B34" s="111">
        <v>1003</v>
      </c>
      <c r="C34" s="87">
        <f>C29+C32+C33</f>
        <v>46640</v>
      </c>
      <c r="D34" s="87">
        <f>D29+D32+D33</f>
        <v>47107.4</v>
      </c>
      <c r="E34" s="87">
        <f t="shared" si="0"/>
        <v>467.40000000000146</v>
      </c>
      <c r="F34" s="133">
        <f t="shared" si="1"/>
        <v>101.00214408233276</v>
      </c>
      <c r="G34" s="135"/>
    </row>
    <row r="35" spans="1:10" s="5" customFormat="1" ht="20.100000000000001" customHeight="1">
      <c r="A35" s="110" t="s">
        <v>101</v>
      </c>
      <c r="B35" s="6">
        <v>1004</v>
      </c>
      <c r="C35" s="125">
        <v>39190</v>
      </c>
      <c r="D35" s="125">
        <v>38672.6</v>
      </c>
      <c r="E35" s="87">
        <f t="shared" si="0"/>
        <v>-517.40000000000146</v>
      </c>
      <c r="F35" s="133">
        <f t="shared" si="1"/>
        <v>98.679765246236286</v>
      </c>
      <c r="G35" s="135"/>
    </row>
    <row r="36" spans="1:10" s="5" customFormat="1" ht="20.100000000000001" customHeight="1">
      <c r="A36" s="112" t="s">
        <v>321</v>
      </c>
      <c r="B36" s="6">
        <v>1005</v>
      </c>
      <c r="C36" s="125">
        <f>C37+C38</f>
        <v>7180</v>
      </c>
      <c r="D36" s="125">
        <f>D37+D38</f>
        <v>7233</v>
      </c>
      <c r="E36" s="87">
        <f t="shared" si="0"/>
        <v>53</v>
      </c>
      <c r="F36" s="133">
        <f t="shared" si="1"/>
        <v>100.73816155988857</v>
      </c>
    </row>
    <row r="37" spans="1:10" s="5" customFormat="1" ht="20.100000000000001" customHeight="1">
      <c r="A37" s="110" t="s">
        <v>313</v>
      </c>
      <c r="B37" s="6">
        <v>1006</v>
      </c>
      <c r="C37" s="125">
        <v>6300</v>
      </c>
      <c r="D37" s="125">
        <v>5466.4</v>
      </c>
      <c r="E37" s="87">
        <f t="shared" si="0"/>
        <v>-833.60000000000036</v>
      </c>
      <c r="F37" s="133">
        <f t="shared" si="1"/>
        <v>86.768253968253958</v>
      </c>
      <c r="G37" s="135"/>
    </row>
    <row r="38" spans="1:10" s="5" customFormat="1" ht="20.100000000000001" customHeight="1">
      <c r="A38" s="110" t="s">
        <v>314</v>
      </c>
      <c r="B38" s="6">
        <v>1007</v>
      </c>
      <c r="C38" s="125">
        <v>880</v>
      </c>
      <c r="D38" s="125">
        <v>1766.6</v>
      </c>
      <c r="E38" s="87">
        <f t="shared" si="0"/>
        <v>886.59999999999991</v>
      </c>
      <c r="F38" s="133">
        <f t="shared" si="1"/>
        <v>200.74999999999997</v>
      </c>
    </row>
    <row r="39" spans="1:10" s="5" customFormat="1" ht="20.100000000000001" customHeight="1">
      <c r="A39" s="112" t="s">
        <v>301</v>
      </c>
      <c r="B39" s="6">
        <v>1008</v>
      </c>
      <c r="C39" s="125">
        <v>270</v>
      </c>
      <c r="D39" s="125">
        <v>264.10000000000002</v>
      </c>
      <c r="E39" s="87">
        <f t="shared" si="0"/>
        <v>-5.8999999999999773</v>
      </c>
      <c r="F39" s="133">
        <f t="shared" si="1"/>
        <v>97.814814814814824</v>
      </c>
    </row>
    <row r="40" spans="1:10" s="5" customFormat="1" ht="20.100000000000001" customHeight="1">
      <c r="A40" s="115" t="s">
        <v>315</v>
      </c>
      <c r="B40" s="61">
        <v>1009</v>
      </c>
      <c r="C40" s="87">
        <f>C35+C36+C39</f>
        <v>46640</v>
      </c>
      <c r="D40" s="87">
        <f>D35+D36+D39</f>
        <v>46169.7</v>
      </c>
      <c r="E40" s="87">
        <f t="shared" si="0"/>
        <v>-470.30000000000291</v>
      </c>
      <c r="F40" s="133">
        <f t="shared" si="1"/>
        <v>98.991638078902227</v>
      </c>
      <c r="G40" s="135"/>
      <c r="H40" s="135">
        <v>46169.7</v>
      </c>
      <c r="I40" s="135"/>
      <c r="J40" s="135"/>
    </row>
    <row r="41" spans="1:10" s="5" customFormat="1" ht="20.100000000000001" customHeight="1">
      <c r="A41" s="116" t="s">
        <v>349</v>
      </c>
      <c r="B41" s="61">
        <v>1010</v>
      </c>
      <c r="C41" s="125">
        <f>C34-C40</f>
        <v>0</v>
      </c>
      <c r="D41" s="125">
        <f>D34-D40</f>
        <v>937.70000000000437</v>
      </c>
      <c r="E41" s="87">
        <f t="shared" si="0"/>
        <v>937.70000000000437</v>
      </c>
      <c r="F41" s="133"/>
      <c r="G41" s="135"/>
    </row>
    <row r="42" spans="1:10" s="5" customFormat="1" ht="20.100000000000001" customHeight="1">
      <c r="A42" s="3" t="s">
        <v>302</v>
      </c>
      <c r="B42" s="61">
        <v>1011</v>
      </c>
      <c r="C42" s="125"/>
      <c r="D42" s="125"/>
      <c r="E42" s="87">
        <f t="shared" si="0"/>
        <v>0</v>
      </c>
      <c r="F42" s="133"/>
    </row>
    <row r="43" spans="1:10" s="5" customFormat="1" ht="20.100000000000001" customHeight="1">
      <c r="A43" s="117" t="s">
        <v>316</v>
      </c>
      <c r="B43" s="61">
        <v>1012</v>
      </c>
      <c r="C43" s="125">
        <f>C41-C42</f>
        <v>0</v>
      </c>
      <c r="D43" s="125">
        <f>D41-D42</f>
        <v>937.70000000000437</v>
      </c>
      <c r="E43" s="87">
        <f t="shared" si="0"/>
        <v>937.70000000000437</v>
      </c>
      <c r="F43" s="133"/>
    </row>
    <row r="44" spans="1:10" s="5" customFormat="1" ht="20.100000000000001" customHeight="1">
      <c r="A44" s="118" t="s">
        <v>317</v>
      </c>
      <c r="B44" s="61">
        <v>1013</v>
      </c>
      <c r="C44" s="125">
        <f>C43+C51</f>
        <v>980</v>
      </c>
      <c r="D44" s="125">
        <f>D41+D40-D34+D51</f>
        <v>1229.8</v>
      </c>
      <c r="E44" s="87">
        <f t="shared" si="0"/>
        <v>249.79999999999995</v>
      </c>
      <c r="F44" s="133">
        <f t="shared" si="1"/>
        <v>125.48979591836735</v>
      </c>
    </row>
    <row r="45" spans="1:10" s="5" customFormat="1" ht="20.100000000000001" customHeight="1">
      <c r="A45" s="182" t="s">
        <v>119</v>
      </c>
      <c r="B45" s="183"/>
      <c r="C45" s="183"/>
      <c r="D45" s="183"/>
      <c r="E45" s="183"/>
      <c r="F45" s="184"/>
    </row>
    <row r="46" spans="1:10" s="5" customFormat="1" ht="20.100000000000001" customHeight="1">
      <c r="A46" s="8" t="s">
        <v>136</v>
      </c>
      <c r="B46" s="9">
        <v>1014</v>
      </c>
      <c r="C46" s="86">
        <f>C47+C48</f>
        <v>6880</v>
      </c>
      <c r="D46" s="86">
        <f>D47+D48</f>
        <v>6339.8</v>
      </c>
      <c r="E46" s="87">
        <f>D46-C46</f>
        <v>-540.19999999999982</v>
      </c>
      <c r="F46" s="133">
        <f>D46/C46*100</f>
        <v>92.148255813953497</v>
      </c>
    </row>
    <row r="47" spans="1:10" s="5" customFormat="1" ht="20.100000000000001" customHeight="1">
      <c r="A47" s="8" t="s">
        <v>137</v>
      </c>
      <c r="B47" s="18">
        <v>1015</v>
      </c>
      <c r="C47" s="91">
        <v>5440</v>
      </c>
      <c r="D47" s="91">
        <v>4955.8</v>
      </c>
      <c r="E47" s="87">
        <f t="shared" ref="E47:E53" si="2">D47-C47</f>
        <v>-484.19999999999982</v>
      </c>
      <c r="F47" s="133">
        <f t="shared" ref="F47:F53" si="3">D47/C47*100</f>
        <v>91.099264705882348</v>
      </c>
    </row>
    <row r="48" spans="1:10" s="5" customFormat="1">
      <c r="A48" s="8" t="s">
        <v>28</v>
      </c>
      <c r="B48" s="18">
        <v>1016</v>
      </c>
      <c r="C48" s="91">
        <v>1440</v>
      </c>
      <c r="D48" s="91">
        <v>1384</v>
      </c>
      <c r="E48" s="87">
        <f t="shared" si="2"/>
        <v>-56</v>
      </c>
      <c r="F48" s="133">
        <f t="shared" si="3"/>
        <v>96.111111111111114</v>
      </c>
    </row>
    <row r="49" spans="1:7" s="5" customFormat="1" ht="20.100000000000001" customHeight="1">
      <c r="A49" s="8" t="s">
        <v>5</v>
      </c>
      <c r="B49" s="12">
        <v>1017</v>
      </c>
      <c r="C49" s="125">
        <v>31400</v>
      </c>
      <c r="D49" s="125">
        <v>30516.3</v>
      </c>
      <c r="E49" s="87">
        <f t="shared" si="2"/>
        <v>-883.70000000000073</v>
      </c>
      <c r="F49" s="133">
        <f t="shared" si="3"/>
        <v>97.185668789808915</v>
      </c>
    </row>
    <row r="50" spans="1:7" s="5" customFormat="1">
      <c r="A50" s="8" t="s">
        <v>6</v>
      </c>
      <c r="B50" s="12">
        <v>1018</v>
      </c>
      <c r="C50" s="125">
        <v>6500</v>
      </c>
      <c r="D50" s="125">
        <v>6317.2</v>
      </c>
      <c r="E50" s="87">
        <f t="shared" si="2"/>
        <v>-182.80000000000018</v>
      </c>
      <c r="F50" s="133">
        <f t="shared" si="3"/>
        <v>97.187692307692302</v>
      </c>
    </row>
    <row r="51" spans="1:7" s="5" customFormat="1" ht="20.100000000000001" customHeight="1">
      <c r="A51" s="8" t="s">
        <v>7</v>
      </c>
      <c r="B51" s="12">
        <v>1019</v>
      </c>
      <c r="C51" s="125">
        <v>980</v>
      </c>
      <c r="D51" s="125">
        <v>1229.8</v>
      </c>
      <c r="E51" s="87">
        <f t="shared" si="2"/>
        <v>249.79999999999995</v>
      </c>
      <c r="F51" s="133">
        <f t="shared" si="3"/>
        <v>125.48979591836735</v>
      </c>
    </row>
    <row r="52" spans="1:7" s="5" customFormat="1" ht="20.100000000000001" customHeight="1">
      <c r="A52" s="8" t="s">
        <v>29</v>
      </c>
      <c r="B52" s="12">
        <v>1020</v>
      </c>
      <c r="C52" s="125">
        <v>760</v>
      </c>
      <c r="D52" s="125">
        <v>1766.6</v>
      </c>
      <c r="E52" s="87">
        <f t="shared" si="2"/>
        <v>1006.5999999999999</v>
      </c>
      <c r="F52" s="133">
        <f t="shared" si="3"/>
        <v>232.44736842105263</v>
      </c>
      <c r="G52" s="144">
        <f>SUM(D48:D52)</f>
        <v>41213.9</v>
      </c>
    </row>
    <row r="53" spans="1:7" s="5" customFormat="1" ht="20.100000000000001" customHeight="1" thickBot="1">
      <c r="A53" s="10" t="s">
        <v>46</v>
      </c>
      <c r="B53" s="25">
        <v>1021</v>
      </c>
      <c r="C53" s="87">
        <f>C47+C48+C49+C50+C51+C52</f>
        <v>46520</v>
      </c>
      <c r="D53" s="87">
        <f>D47+D48+D49+D50+D51+D52</f>
        <v>46169.7</v>
      </c>
      <c r="E53" s="87">
        <f t="shared" si="2"/>
        <v>-350.30000000000291</v>
      </c>
      <c r="F53" s="133">
        <f t="shared" si="3"/>
        <v>99.246990541702488</v>
      </c>
    </row>
    <row r="54" spans="1:7" s="5" customFormat="1" ht="19.5" thickBot="1">
      <c r="A54" s="176" t="s">
        <v>303</v>
      </c>
      <c r="B54" s="177"/>
      <c r="C54" s="177"/>
      <c r="D54" s="177"/>
      <c r="E54" s="177"/>
      <c r="F54" s="178"/>
    </row>
    <row r="55" spans="1:7" s="5" customFormat="1" ht="31.9" customHeight="1">
      <c r="A55" s="8" t="s">
        <v>161</v>
      </c>
      <c r="B55" s="6">
        <v>2000</v>
      </c>
      <c r="C55" s="126"/>
      <c r="D55" s="125"/>
      <c r="E55" s="125">
        <f>D55-C55</f>
        <v>0</v>
      </c>
      <c r="F55" s="141"/>
    </row>
    <row r="56" spans="1:7" s="5" customFormat="1" ht="34.9" customHeight="1">
      <c r="A56" s="8" t="s">
        <v>304</v>
      </c>
      <c r="B56" s="6">
        <v>2001</v>
      </c>
      <c r="C56" s="125">
        <v>50</v>
      </c>
      <c r="D56" s="125">
        <v>54</v>
      </c>
      <c r="E56" s="125">
        <f t="shared" ref="E56:E65" si="4">D56-C56</f>
        <v>4</v>
      </c>
      <c r="F56" s="133">
        <f>D56/C56*100</f>
        <v>108</v>
      </c>
    </row>
    <row r="57" spans="1:7" s="5" customFormat="1" ht="32.450000000000003" customHeight="1">
      <c r="A57" s="21" t="s">
        <v>305</v>
      </c>
      <c r="B57" s="27" t="s">
        <v>341</v>
      </c>
      <c r="C57" s="126"/>
      <c r="D57" s="125"/>
      <c r="E57" s="125">
        <f t="shared" si="4"/>
        <v>0</v>
      </c>
      <c r="F57" s="141"/>
    </row>
    <row r="58" spans="1:7" s="5" customFormat="1" ht="22.15" customHeight="1">
      <c r="A58" s="21" t="s">
        <v>306</v>
      </c>
      <c r="B58" s="27">
        <v>2003</v>
      </c>
      <c r="C58" s="125"/>
      <c r="D58" s="125"/>
      <c r="E58" s="125">
        <f t="shared" si="4"/>
        <v>0</v>
      </c>
      <c r="F58" s="141"/>
    </row>
    <row r="59" spans="1:7" s="5" customFormat="1" ht="21.6" customHeight="1">
      <c r="A59" s="21" t="s">
        <v>62</v>
      </c>
      <c r="B59" s="27">
        <v>2004</v>
      </c>
      <c r="C59" s="126">
        <v>5652</v>
      </c>
      <c r="D59" s="125">
        <v>5519.4</v>
      </c>
      <c r="E59" s="125">
        <f t="shared" si="4"/>
        <v>-132.60000000000036</v>
      </c>
      <c r="F59" s="141">
        <f t="shared" ref="F59:F65" si="5">D59/C59*100</f>
        <v>97.653927813163477</v>
      </c>
    </row>
    <row r="60" spans="1:7" s="5" customFormat="1" ht="37.5">
      <c r="A60" s="21" t="s">
        <v>307</v>
      </c>
      <c r="B60" s="27">
        <v>2005</v>
      </c>
      <c r="C60" s="126">
        <v>6500</v>
      </c>
      <c r="D60" s="125">
        <v>6441.5</v>
      </c>
      <c r="E60" s="125">
        <f t="shared" si="4"/>
        <v>-58.5</v>
      </c>
      <c r="F60" s="141">
        <f t="shared" si="5"/>
        <v>99.1</v>
      </c>
    </row>
    <row r="61" spans="1:7" s="5" customFormat="1">
      <c r="A61" s="21" t="s">
        <v>308</v>
      </c>
      <c r="B61" s="27">
        <v>2006</v>
      </c>
      <c r="C61" s="125">
        <v>471</v>
      </c>
      <c r="D61" s="125">
        <v>1542.8</v>
      </c>
      <c r="E61" s="125">
        <f t="shared" si="4"/>
        <v>1071.8</v>
      </c>
      <c r="F61" s="141">
        <f t="shared" si="5"/>
        <v>327.55838641188956</v>
      </c>
    </row>
    <row r="62" spans="1:7" s="5" customFormat="1" ht="21.6" customHeight="1">
      <c r="A62" s="21" t="s">
        <v>221</v>
      </c>
      <c r="B62" s="27">
        <v>2007</v>
      </c>
      <c r="C62" s="125">
        <v>44</v>
      </c>
      <c r="D62" s="125">
        <v>37</v>
      </c>
      <c r="E62" s="125">
        <f t="shared" si="4"/>
        <v>-7</v>
      </c>
      <c r="F62" s="141">
        <f t="shared" si="5"/>
        <v>84.090909090909093</v>
      </c>
    </row>
    <row r="63" spans="1:7" s="5" customFormat="1">
      <c r="A63" s="21" t="s">
        <v>309</v>
      </c>
      <c r="B63" s="27">
        <v>2008</v>
      </c>
      <c r="C63" s="125"/>
      <c r="D63" s="125"/>
      <c r="E63" s="125">
        <f t="shared" si="4"/>
        <v>0</v>
      </c>
      <c r="F63" s="141"/>
    </row>
    <row r="64" spans="1:7" s="5" customFormat="1">
      <c r="A64" s="21" t="s">
        <v>310</v>
      </c>
      <c r="B64" s="27">
        <v>2009</v>
      </c>
      <c r="C64" s="125"/>
      <c r="D64" s="125"/>
      <c r="E64" s="125">
        <f t="shared" si="4"/>
        <v>0</v>
      </c>
      <c r="F64" s="141"/>
    </row>
    <row r="65" spans="1:6" s="5" customFormat="1" ht="19.5" thickBot="1">
      <c r="A65" s="41" t="s">
        <v>350</v>
      </c>
      <c r="B65" s="32">
        <v>2010</v>
      </c>
      <c r="C65" s="87">
        <f>SUM(C55:C64)</f>
        <v>12717</v>
      </c>
      <c r="D65" s="87">
        <f>SUM(D55:D64)</f>
        <v>13594.699999999999</v>
      </c>
      <c r="E65" s="87">
        <f t="shared" si="4"/>
        <v>877.69999999999891</v>
      </c>
      <c r="F65" s="71">
        <f t="shared" si="5"/>
        <v>106.90178501218841</v>
      </c>
    </row>
    <row r="66" spans="1:6" s="5" customFormat="1" ht="19.5" thickBot="1">
      <c r="A66" s="173" t="s">
        <v>311</v>
      </c>
      <c r="B66" s="174"/>
      <c r="C66" s="174"/>
      <c r="D66" s="174"/>
      <c r="E66" s="174"/>
      <c r="F66" s="175"/>
    </row>
    <row r="67" spans="1:6" s="5" customFormat="1" ht="20.100000000000001" customHeight="1">
      <c r="A67" s="8" t="s">
        <v>1</v>
      </c>
      <c r="B67" s="119">
        <v>3000</v>
      </c>
      <c r="C67" s="87"/>
      <c r="D67" s="125"/>
      <c r="E67" s="86">
        <f>D67-C67</f>
        <v>0</v>
      </c>
      <c r="F67" s="133"/>
    </row>
    <row r="68" spans="1:6" s="5" customFormat="1" ht="20.100000000000001" customHeight="1">
      <c r="A68" s="8" t="s">
        <v>2</v>
      </c>
      <c r="B68" s="120">
        <v>3001</v>
      </c>
      <c r="C68" s="125"/>
      <c r="D68" s="125"/>
      <c r="E68" s="86">
        <f>D68-C68</f>
        <v>0</v>
      </c>
      <c r="F68" s="133"/>
    </row>
    <row r="69" spans="1:6" s="5" customFormat="1" ht="20.100000000000001" customHeight="1">
      <c r="A69" s="8" t="s">
        <v>30</v>
      </c>
      <c r="B69" s="119">
        <v>3002</v>
      </c>
      <c r="C69" s="126">
        <v>120</v>
      </c>
      <c r="D69" s="126">
        <v>0</v>
      </c>
      <c r="E69" s="86">
        <f>D69-C69</f>
        <v>-120</v>
      </c>
      <c r="F69" s="133"/>
    </row>
    <row r="70" spans="1:6" s="5" customFormat="1" ht="20.100000000000001" customHeight="1">
      <c r="A70" s="8" t="s">
        <v>3</v>
      </c>
      <c r="B70" s="120">
        <v>3003</v>
      </c>
      <c r="C70" s="126"/>
      <c r="D70" s="125"/>
      <c r="E70" s="86">
        <f t="shared" ref="E70:E78" si="6">D70-C70</f>
        <v>0</v>
      </c>
      <c r="F70" s="133"/>
    </row>
    <row r="71" spans="1:6" s="5" customFormat="1" ht="37.5">
      <c r="A71" s="8" t="s">
        <v>53</v>
      </c>
      <c r="B71" s="119">
        <v>3004</v>
      </c>
      <c r="C71" s="126"/>
      <c r="D71" s="133"/>
      <c r="E71" s="86">
        <f t="shared" si="6"/>
        <v>0</v>
      </c>
      <c r="F71" s="133"/>
    </row>
    <row r="72" spans="1:6" s="5" customFormat="1">
      <c r="A72" s="8" t="s">
        <v>150</v>
      </c>
      <c r="B72" s="36">
        <v>3005</v>
      </c>
      <c r="C72" s="125"/>
      <c r="D72" s="133"/>
      <c r="E72" s="86">
        <f t="shared" si="6"/>
        <v>0</v>
      </c>
      <c r="F72" s="133"/>
    </row>
    <row r="73" spans="1:6" s="5" customFormat="1">
      <c r="A73" s="10" t="s">
        <v>312</v>
      </c>
      <c r="B73" s="121">
        <v>3006</v>
      </c>
      <c r="C73" s="133">
        <f>SUM(C67:C72)</f>
        <v>120</v>
      </c>
      <c r="D73" s="133">
        <f>SUM(D67:D72)</f>
        <v>0</v>
      </c>
      <c r="E73" s="86">
        <f t="shared" si="6"/>
        <v>-120</v>
      </c>
      <c r="F73" s="133">
        <f>D73/C73*100</f>
        <v>0</v>
      </c>
    </row>
    <row r="74" spans="1:6" s="5" customFormat="1" ht="20.100000000000001" customHeight="1">
      <c r="A74" s="43" t="s">
        <v>145</v>
      </c>
      <c r="B74" s="153">
        <v>3007</v>
      </c>
      <c r="C74" s="139">
        <f>SUM(C75:C78)</f>
        <v>500</v>
      </c>
      <c r="D74" s="139"/>
      <c r="E74" s="139">
        <f>SUM(E75:E78)</f>
        <v>-500</v>
      </c>
      <c r="F74" s="133">
        <f>D74/C74*100</f>
        <v>0</v>
      </c>
    </row>
    <row r="75" spans="1:6" s="5" customFormat="1" ht="20.100000000000001" customHeight="1">
      <c r="A75" s="21" t="s">
        <v>232</v>
      </c>
      <c r="B75" s="154">
        <v>3008</v>
      </c>
      <c r="C75" s="142"/>
      <c r="D75" s="142"/>
      <c r="E75" s="86">
        <f t="shared" si="6"/>
        <v>0</v>
      </c>
      <c r="F75" s="133"/>
    </row>
    <row r="76" spans="1:6" s="5" customFormat="1" ht="20.100000000000001" customHeight="1">
      <c r="A76" s="21" t="s">
        <v>233</v>
      </c>
      <c r="B76" s="154">
        <v>3009</v>
      </c>
      <c r="C76" s="142">
        <v>500</v>
      </c>
      <c r="D76" s="126"/>
      <c r="E76" s="86">
        <f t="shared" si="6"/>
        <v>-500</v>
      </c>
      <c r="F76" s="133"/>
    </row>
    <row r="77" spans="1:6" s="5" customFormat="1" ht="20.100000000000001" customHeight="1">
      <c r="A77" s="21" t="s">
        <v>139</v>
      </c>
      <c r="B77" s="154">
        <v>3010</v>
      </c>
      <c r="C77" s="126"/>
      <c r="D77" s="126"/>
      <c r="E77" s="86">
        <f t="shared" si="6"/>
        <v>0</v>
      </c>
      <c r="F77" s="133"/>
    </row>
    <row r="78" spans="1:6" s="5" customFormat="1" ht="20.100000000000001" customHeight="1" thickBot="1">
      <c r="A78" s="130" t="s">
        <v>234</v>
      </c>
      <c r="B78" s="155">
        <v>3011</v>
      </c>
      <c r="C78" s="134"/>
      <c r="D78" s="134"/>
      <c r="E78" s="86">
        <f t="shared" si="6"/>
        <v>0</v>
      </c>
      <c r="F78" s="133"/>
    </row>
    <row r="79" spans="1:6" s="5" customFormat="1" ht="20.100000000000001" customHeight="1">
      <c r="A79" s="185" t="s">
        <v>338</v>
      </c>
      <c r="B79" s="186"/>
      <c r="C79" s="186"/>
      <c r="D79" s="186"/>
      <c r="E79" s="186"/>
      <c r="F79" s="187"/>
    </row>
    <row r="80" spans="1:6" s="5" customFormat="1" ht="20.100000000000001" customHeight="1">
      <c r="A80" s="8" t="s">
        <v>318</v>
      </c>
      <c r="B80" s="36">
        <v>4000</v>
      </c>
      <c r="C80" s="90"/>
      <c r="D80" s="90"/>
      <c r="E80" s="90"/>
      <c r="F80" s="137"/>
    </row>
    <row r="81" spans="1:16" s="5" customFormat="1" ht="20.100000000000001" customHeight="1">
      <c r="A81" s="8" t="s">
        <v>319</v>
      </c>
      <c r="B81" s="36">
        <v>4001</v>
      </c>
      <c r="C81" s="90"/>
      <c r="D81" s="90"/>
      <c r="E81" s="90"/>
      <c r="F81" s="137"/>
    </row>
    <row r="82" spans="1:16" s="5" customFormat="1" ht="20.100000000000001" customHeight="1">
      <c r="A82" s="8" t="s">
        <v>320</v>
      </c>
      <c r="B82" s="36">
        <v>4002</v>
      </c>
      <c r="C82" s="90"/>
      <c r="D82" s="90"/>
      <c r="E82" s="90"/>
      <c r="F82" s="137"/>
    </row>
    <row r="83" spans="1:16" s="5" customFormat="1" ht="39" customHeight="1">
      <c r="A83" s="8" t="s">
        <v>339</v>
      </c>
      <c r="B83" s="36">
        <v>4003</v>
      </c>
      <c r="C83" s="139">
        <f>C84+C85</f>
        <v>6000</v>
      </c>
      <c r="D83" s="139">
        <f>D84+D85</f>
        <v>5538.7000000000007</v>
      </c>
      <c r="E83" s="139">
        <f>D83-C83</f>
        <v>-461.29999999999927</v>
      </c>
      <c r="F83" s="136">
        <f>D83/C83*100</f>
        <v>92.311666666666682</v>
      </c>
    </row>
    <row r="84" spans="1:16" s="5" customFormat="1" ht="20.100000000000001" customHeight="1">
      <c r="A84" s="8" t="s">
        <v>319</v>
      </c>
      <c r="B84" s="36">
        <v>4004</v>
      </c>
      <c r="C84" s="94">
        <v>1200</v>
      </c>
      <c r="D84" s="94">
        <v>2203.8000000000002</v>
      </c>
      <c r="E84" s="94">
        <f>D84-C84</f>
        <v>1003.8000000000002</v>
      </c>
      <c r="F84" s="136">
        <f>D84/C84*100</f>
        <v>183.65000000000003</v>
      </c>
    </row>
    <row r="85" spans="1:16" s="5" customFormat="1" ht="20.100000000000001" customHeight="1">
      <c r="A85" s="8" t="s">
        <v>320</v>
      </c>
      <c r="B85" s="36">
        <v>4005</v>
      </c>
      <c r="C85" s="94">
        <v>4800</v>
      </c>
      <c r="D85" s="94">
        <v>3334.9</v>
      </c>
      <c r="E85" s="94">
        <f>D85-C85</f>
        <v>-1465.1</v>
      </c>
      <c r="F85" s="137">
        <f>D85/C85*100</f>
        <v>69.47708333333334</v>
      </c>
    </row>
    <row r="86" spans="1:16" s="5" customFormat="1" ht="19.5" thickBot="1">
      <c r="A86" s="188" t="s">
        <v>113</v>
      </c>
      <c r="B86" s="189"/>
      <c r="C86" s="189"/>
      <c r="D86" s="189"/>
      <c r="E86" s="189"/>
      <c r="F86" s="190"/>
    </row>
    <row r="87" spans="1:16" s="5" customFormat="1" ht="19.5" thickBot="1">
      <c r="A87" s="131" t="s">
        <v>203</v>
      </c>
      <c r="B87" s="138">
        <v>5040</v>
      </c>
      <c r="C87" s="140">
        <f>C43/C29*100</f>
        <v>0</v>
      </c>
      <c r="D87" s="140">
        <f>D43/D34*100</f>
        <v>1.9905577467659099</v>
      </c>
      <c r="E87" s="86">
        <f>D87-C87</f>
        <v>1.9905577467659099</v>
      </c>
      <c r="F87" s="141"/>
    </row>
    <row r="88" spans="1:16" s="5" customFormat="1" ht="19.5" thickBot="1">
      <c r="A88" s="176" t="s">
        <v>181</v>
      </c>
      <c r="B88" s="177"/>
      <c r="C88" s="177"/>
      <c r="D88" s="177"/>
      <c r="E88" s="177"/>
      <c r="F88" s="178"/>
    </row>
    <row r="89" spans="1:16" s="5" customFormat="1" ht="20.100000000000001" customHeight="1">
      <c r="A89" s="131" t="s">
        <v>197</v>
      </c>
      <c r="B89" s="162">
        <v>6000</v>
      </c>
      <c r="C89" s="163">
        <v>8536</v>
      </c>
      <c r="D89" s="163">
        <v>8467.6</v>
      </c>
      <c r="E89" s="164">
        <f>D89-C89</f>
        <v>-68.399999999999636</v>
      </c>
      <c r="F89" s="165">
        <f>D89/C89*100</f>
        <v>99.198687910028113</v>
      </c>
      <c r="H89" s="172" t="s">
        <v>344</v>
      </c>
      <c r="I89" s="172"/>
    </row>
    <row r="90" spans="1:16" s="5" customFormat="1" ht="20.100000000000001" customHeight="1">
      <c r="A90" s="131" t="s">
        <v>198</v>
      </c>
      <c r="B90" s="162">
        <v>6001</v>
      </c>
      <c r="C90" s="163">
        <v>8536</v>
      </c>
      <c r="D90" s="163">
        <v>8467.6</v>
      </c>
      <c r="E90" s="164">
        <f t="shared" ref="E90:E101" si="7">D90-C90</f>
        <v>-68.399999999999636</v>
      </c>
      <c r="F90" s="165">
        <f t="shared" ref="F90:F101" si="8">D90/C90*100</f>
        <v>99.198687910028113</v>
      </c>
      <c r="H90" s="172"/>
      <c r="I90" s="172"/>
    </row>
    <row r="91" spans="1:16" s="5" customFormat="1" ht="20.100000000000001" customHeight="1">
      <c r="A91" s="131" t="s">
        <v>199</v>
      </c>
      <c r="B91" s="162">
        <v>6002</v>
      </c>
      <c r="C91" s="163">
        <v>16898.900000000001</v>
      </c>
      <c r="D91" s="163">
        <v>17521.2</v>
      </c>
      <c r="E91" s="164">
        <f t="shared" si="7"/>
        <v>622.29999999999927</v>
      </c>
      <c r="F91" s="165">
        <f t="shared" si="8"/>
        <v>103.68248820929173</v>
      </c>
      <c r="G91" s="50"/>
      <c r="H91" s="172"/>
      <c r="I91" s="172"/>
    </row>
    <row r="92" spans="1:16" s="5" customFormat="1" ht="20.100000000000001" customHeight="1">
      <c r="A92" s="131" t="s">
        <v>200</v>
      </c>
      <c r="B92" s="162">
        <v>6003</v>
      </c>
      <c r="C92" s="163">
        <v>8363.2999999999993</v>
      </c>
      <c r="D92" s="163">
        <v>9053.6</v>
      </c>
      <c r="E92" s="164">
        <f t="shared" si="7"/>
        <v>690.30000000000109</v>
      </c>
      <c r="F92" s="165">
        <f t="shared" si="8"/>
        <v>108.25391890760825</v>
      </c>
      <c r="G92" s="50"/>
      <c r="H92" s="172"/>
      <c r="I92" s="172"/>
    </row>
    <row r="93" spans="1:16" s="5" customFormat="1" ht="20.100000000000001" customHeight="1">
      <c r="A93" s="44" t="s">
        <v>201</v>
      </c>
      <c r="B93" s="166">
        <v>6010</v>
      </c>
      <c r="C93" s="163">
        <v>2150</v>
      </c>
      <c r="D93" s="163">
        <v>1978.2</v>
      </c>
      <c r="E93" s="164">
        <f t="shared" si="7"/>
        <v>-171.79999999999995</v>
      </c>
      <c r="F93" s="165">
        <f t="shared" si="8"/>
        <v>92.009302325581402</v>
      </c>
      <c r="G93" s="50"/>
      <c r="H93" s="172"/>
      <c r="I93" s="172"/>
      <c r="P93" s="156" t="s">
        <v>342</v>
      </c>
    </row>
    <row r="94" spans="1:16" s="5" customFormat="1">
      <c r="A94" s="44" t="s">
        <v>202</v>
      </c>
      <c r="B94" s="166">
        <v>6011</v>
      </c>
      <c r="C94" s="163">
        <v>0</v>
      </c>
      <c r="D94" s="163">
        <v>1398.5</v>
      </c>
      <c r="E94" s="164">
        <f t="shared" si="7"/>
        <v>1398.5</v>
      </c>
      <c r="F94" s="165"/>
      <c r="G94" s="50"/>
      <c r="H94" s="172"/>
      <c r="I94" s="172"/>
    </row>
    <row r="95" spans="1:16" s="5" customFormat="1" ht="20.100000000000001" customHeight="1">
      <c r="A95" s="43" t="s">
        <v>129</v>
      </c>
      <c r="B95" s="167">
        <v>6020</v>
      </c>
      <c r="C95" s="168">
        <f>C89+C93</f>
        <v>10686</v>
      </c>
      <c r="D95" s="168">
        <v>11844.3</v>
      </c>
      <c r="E95" s="164">
        <f t="shared" si="7"/>
        <v>1158.2999999999993</v>
      </c>
      <c r="F95" s="165">
        <f t="shared" si="8"/>
        <v>110.83941605839416</v>
      </c>
      <c r="G95" s="161"/>
      <c r="H95" s="172"/>
      <c r="I95" s="172"/>
    </row>
    <row r="96" spans="1:16" s="5" customFormat="1" ht="20.100000000000001" customHeight="1">
      <c r="A96" s="44" t="s">
        <v>99</v>
      </c>
      <c r="B96" s="166">
        <v>6030</v>
      </c>
      <c r="C96" s="163"/>
      <c r="D96" s="163"/>
      <c r="E96" s="164">
        <f t="shared" si="7"/>
        <v>0</v>
      </c>
      <c r="F96" s="165"/>
      <c r="G96" s="50"/>
      <c r="H96" s="172"/>
      <c r="I96" s="172"/>
    </row>
    <row r="97" spans="1:9" s="5" customFormat="1" ht="20.100000000000001" customHeight="1">
      <c r="A97" s="44" t="s">
        <v>100</v>
      </c>
      <c r="B97" s="166">
        <v>6040</v>
      </c>
      <c r="C97" s="169">
        <v>685</v>
      </c>
      <c r="D97" s="163">
        <v>1648</v>
      </c>
      <c r="E97" s="164">
        <f t="shared" si="7"/>
        <v>963</v>
      </c>
      <c r="F97" s="165">
        <f t="shared" si="8"/>
        <v>240.58394160583941</v>
      </c>
      <c r="G97" s="50"/>
      <c r="H97" s="172"/>
      <c r="I97" s="172"/>
    </row>
    <row r="98" spans="1:9" s="5" customFormat="1" ht="20.100000000000001" customHeight="1">
      <c r="A98" s="43" t="s">
        <v>130</v>
      </c>
      <c r="B98" s="167">
        <v>6050</v>
      </c>
      <c r="C98" s="168">
        <f>C96+C97</f>
        <v>685</v>
      </c>
      <c r="D98" s="168">
        <v>1648</v>
      </c>
      <c r="E98" s="164">
        <f t="shared" si="7"/>
        <v>963</v>
      </c>
      <c r="F98" s="165">
        <f t="shared" si="8"/>
        <v>240.58394160583941</v>
      </c>
      <c r="G98" s="50"/>
      <c r="H98" s="172"/>
      <c r="I98" s="172"/>
    </row>
    <row r="99" spans="1:9" s="5" customFormat="1" ht="20.100000000000001" customHeight="1">
      <c r="A99" s="44" t="s">
        <v>235</v>
      </c>
      <c r="B99" s="166">
        <v>6060</v>
      </c>
      <c r="C99" s="163"/>
      <c r="D99" s="163"/>
      <c r="E99" s="164">
        <f t="shared" si="7"/>
        <v>0</v>
      </c>
      <c r="F99" s="165"/>
      <c r="H99" s="172"/>
      <c r="I99" s="172"/>
    </row>
    <row r="100" spans="1:9" s="5" customFormat="1">
      <c r="A100" s="44" t="s">
        <v>236</v>
      </c>
      <c r="B100" s="166">
        <v>6070</v>
      </c>
      <c r="C100" s="163"/>
      <c r="D100" s="163"/>
      <c r="E100" s="164">
        <f t="shared" si="7"/>
        <v>0</v>
      </c>
      <c r="F100" s="165"/>
      <c r="H100" s="172"/>
      <c r="I100" s="172"/>
    </row>
    <row r="101" spans="1:9" s="5" customFormat="1" ht="20.100000000000001" customHeight="1" thickBot="1">
      <c r="A101" s="43" t="s">
        <v>92</v>
      </c>
      <c r="B101" s="167">
        <v>6080</v>
      </c>
      <c r="C101" s="168">
        <v>9335</v>
      </c>
      <c r="D101" s="168">
        <v>9625.9</v>
      </c>
      <c r="E101" s="164">
        <f t="shared" si="7"/>
        <v>290.89999999999964</v>
      </c>
      <c r="F101" s="165">
        <f t="shared" si="8"/>
        <v>103.11622924477773</v>
      </c>
      <c r="H101" s="172"/>
      <c r="I101" s="172"/>
    </row>
    <row r="102" spans="1:9" s="5" customFormat="1" ht="19.5" thickBot="1">
      <c r="A102" s="173" t="s">
        <v>182</v>
      </c>
      <c r="B102" s="174"/>
      <c r="C102" s="174"/>
      <c r="D102" s="174"/>
      <c r="E102" s="174"/>
      <c r="F102" s="175"/>
    </row>
    <row r="103" spans="1:9" s="5" customFormat="1" ht="20.100000000000001" customHeight="1">
      <c r="A103" s="132" t="s">
        <v>211</v>
      </c>
      <c r="B103" s="157" t="s">
        <v>183</v>
      </c>
      <c r="C103" s="158"/>
      <c r="D103" s="158"/>
      <c r="E103" s="158">
        <f>D103-C103</f>
        <v>0</v>
      </c>
      <c r="F103" s="71"/>
    </row>
    <row r="104" spans="1:9" s="5" customFormat="1" ht="20.100000000000001" customHeight="1">
      <c r="A104" s="44" t="s">
        <v>237</v>
      </c>
      <c r="B104" s="54" t="s">
        <v>185</v>
      </c>
      <c r="C104" s="159"/>
      <c r="D104" s="159"/>
      <c r="E104" s="158">
        <f t="shared" ref="E104:E110" si="9">D104-C104</f>
        <v>0</v>
      </c>
      <c r="F104" s="71"/>
    </row>
    <row r="105" spans="1:9" s="5" customFormat="1" ht="20.100000000000001" customHeight="1">
      <c r="A105" s="44" t="s">
        <v>238</v>
      </c>
      <c r="B105" s="54" t="s">
        <v>186</v>
      </c>
      <c r="C105" s="159"/>
      <c r="D105" s="159"/>
      <c r="E105" s="158">
        <f t="shared" si="9"/>
        <v>0</v>
      </c>
      <c r="F105" s="71"/>
    </row>
    <row r="106" spans="1:9" s="5" customFormat="1" ht="20.100000000000001" customHeight="1">
      <c r="A106" s="44" t="s">
        <v>239</v>
      </c>
      <c r="B106" s="54" t="s">
        <v>187</v>
      </c>
      <c r="C106" s="159"/>
      <c r="D106" s="159"/>
      <c r="E106" s="158">
        <f t="shared" si="9"/>
        <v>0</v>
      </c>
      <c r="F106" s="71"/>
    </row>
    <row r="107" spans="1:9" s="5" customFormat="1" ht="20.100000000000001" customHeight="1">
      <c r="A107" s="43" t="s">
        <v>212</v>
      </c>
      <c r="B107" s="83" t="s">
        <v>184</v>
      </c>
      <c r="C107" s="52"/>
      <c r="D107" s="52"/>
      <c r="E107" s="158">
        <f t="shared" si="9"/>
        <v>0</v>
      </c>
      <c r="F107" s="71"/>
    </row>
    <row r="108" spans="1:9" s="5" customFormat="1" ht="20.100000000000001" customHeight="1">
      <c r="A108" s="44" t="s">
        <v>237</v>
      </c>
      <c r="B108" s="54" t="s">
        <v>188</v>
      </c>
      <c r="C108" s="159"/>
      <c r="D108" s="159"/>
      <c r="E108" s="158">
        <f t="shared" si="9"/>
        <v>0</v>
      </c>
      <c r="F108" s="71"/>
    </row>
    <row r="109" spans="1:9" s="5" customFormat="1" ht="20.100000000000001" customHeight="1">
      <c r="A109" s="44" t="s">
        <v>238</v>
      </c>
      <c r="B109" s="54" t="s">
        <v>189</v>
      </c>
      <c r="C109" s="159"/>
      <c r="D109" s="159"/>
      <c r="E109" s="158">
        <f t="shared" si="9"/>
        <v>0</v>
      </c>
      <c r="F109" s="71"/>
    </row>
    <row r="110" spans="1:9" s="5" customFormat="1" ht="20.100000000000001" customHeight="1" thickBot="1">
      <c r="A110" s="53" t="s">
        <v>239</v>
      </c>
      <c r="B110" s="55" t="s">
        <v>190</v>
      </c>
      <c r="C110" s="159"/>
      <c r="D110" s="159"/>
      <c r="E110" s="158">
        <f t="shared" si="9"/>
        <v>0</v>
      </c>
      <c r="F110" s="71"/>
    </row>
    <row r="111" spans="1:9" s="5" customFormat="1" ht="19.5" thickBot="1">
      <c r="A111" s="176" t="s">
        <v>191</v>
      </c>
      <c r="B111" s="177"/>
      <c r="C111" s="177"/>
      <c r="D111" s="177"/>
      <c r="E111" s="177"/>
      <c r="F111" s="178"/>
    </row>
    <row r="112" spans="1:9" s="5" customFormat="1" ht="51" customHeight="1">
      <c r="A112" s="170" t="s">
        <v>285</v>
      </c>
      <c r="B112" s="83" t="s">
        <v>192</v>
      </c>
      <c r="C112" s="52">
        <f>SUM(C113:C114)</f>
        <v>191</v>
      </c>
      <c r="D112" s="52">
        <f>SUM(D113:D114)</f>
        <v>194</v>
      </c>
      <c r="E112" s="52">
        <f t="shared" ref="E112:E117" si="10">D112-C112</f>
        <v>3</v>
      </c>
      <c r="F112" s="71">
        <f>D112/C112*100</f>
        <v>101.57068062827226</v>
      </c>
      <c r="G112" s="160"/>
    </row>
    <row r="113" spans="1:7" s="5" customFormat="1" ht="26.45" customHeight="1">
      <c r="A113" s="171" t="s">
        <v>355</v>
      </c>
      <c r="B113" s="54" t="s">
        <v>193</v>
      </c>
      <c r="C113" s="49">
        <v>30</v>
      </c>
      <c r="D113" s="49">
        <v>27</v>
      </c>
      <c r="E113" s="49">
        <f>D113-C113</f>
        <v>-3</v>
      </c>
      <c r="F113" s="141">
        <f>D113/C113*100</f>
        <v>90</v>
      </c>
    </row>
    <row r="114" spans="1:7" s="5" customFormat="1" ht="27" customHeight="1">
      <c r="A114" s="171" t="s">
        <v>356</v>
      </c>
      <c r="B114" s="54" t="s">
        <v>194</v>
      </c>
      <c r="C114" s="49">
        <v>161</v>
      </c>
      <c r="D114" s="49">
        <v>167</v>
      </c>
      <c r="E114" s="49">
        <f>D114-C114</f>
        <v>6</v>
      </c>
      <c r="F114" s="141">
        <f>D114/C114*100</f>
        <v>103.72670807453417</v>
      </c>
    </row>
    <row r="115" spans="1:7" s="5" customFormat="1" ht="20.100000000000001" customHeight="1">
      <c r="A115" s="43" t="s">
        <v>353</v>
      </c>
      <c r="B115" s="83" t="s">
        <v>351</v>
      </c>
      <c r="C115" s="86">
        <f>C49</f>
        <v>31400</v>
      </c>
      <c r="D115" s="86">
        <f>SUM(D116:D117)</f>
        <v>30516.3</v>
      </c>
      <c r="E115" s="52">
        <f t="shared" si="10"/>
        <v>-883.70000000000073</v>
      </c>
      <c r="F115" s="71">
        <f>D115/C115*100</f>
        <v>97.185668789808915</v>
      </c>
    </row>
    <row r="116" spans="1:7" s="5" customFormat="1" ht="31.15" customHeight="1">
      <c r="A116" s="171" t="s">
        <v>355</v>
      </c>
      <c r="B116" s="54" t="s">
        <v>354</v>
      </c>
      <c r="C116" s="91">
        <v>5415</v>
      </c>
      <c r="D116" s="91">
        <v>4353.8</v>
      </c>
      <c r="E116" s="49">
        <f t="shared" si="10"/>
        <v>-1061.1999999999998</v>
      </c>
      <c r="F116" s="141"/>
      <c r="G116" s="144"/>
    </row>
    <row r="117" spans="1:7" s="5" customFormat="1" ht="22.15" customHeight="1">
      <c r="A117" s="171" t="s">
        <v>356</v>
      </c>
      <c r="B117" s="54" t="s">
        <v>352</v>
      </c>
      <c r="C117" s="91">
        <v>25585</v>
      </c>
      <c r="D117" s="91">
        <v>26162.5</v>
      </c>
      <c r="E117" s="49">
        <f t="shared" si="10"/>
        <v>577.5</v>
      </c>
      <c r="F117" s="141"/>
    </row>
    <row r="118" spans="1:7" s="5" customFormat="1" ht="37.5">
      <c r="A118" s="43" t="s">
        <v>281</v>
      </c>
      <c r="B118" s="83" t="s">
        <v>195</v>
      </c>
      <c r="C118" s="52">
        <f>C115/C112/12*1000</f>
        <v>13699.825479930192</v>
      </c>
      <c r="D118" s="52">
        <f>D115/D112/12*1000</f>
        <v>13108.376288659792</v>
      </c>
      <c r="E118" s="52">
        <f>D118-C118</f>
        <v>-591.44919127039975</v>
      </c>
      <c r="F118" s="71">
        <f>D118/C118*100</f>
        <v>95.682797622956201</v>
      </c>
      <c r="G118" s="135"/>
    </row>
    <row r="119" spans="1:7" s="5" customFormat="1" ht="27.6" customHeight="1">
      <c r="A119" s="171" t="s">
        <v>355</v>
      </c>
      <c r="B119" s="54" t="s">
        <v>324</v>
      </c>
      <c r="C119" s="49">
        <f>C116*1000/C113/12</f>
        <v>15041.666666666666</v>
      </c>
      <c r="D119" s="49">
        <f>D116*1000/D113/12</f>
        <v>13437.654320987655</v>
      </c>
      <c r="E119" s="49">
        <f>D119-C119</f>
        <v>-1604.0123456790116</v>
      </c>
      <c r="F119" s="141"/>
    </row>
    <row r="120" spans="1:7" s="5" customFormat="1" ht="25.9" customHeight="1">
      <c r="A120" s="171" t="s">
        <v>356</v>
      </c>
      <c r="B120" s="54" t="s">
        <v>325</v>
      </c>
      <c r="C120" s="49">
        <f>C117*1000/C114/12</f>
        <v>13242.753623188406</v>
      </c>
      <c r="D120" s="49">
        <f>D117*1000/D114/12</f>
        <v>13055.139720558882</v>
      </c>
      <c r="E120" s="49">
        <f>D120-C120</f>
        <v>-187.61390262952409</v>
      </c>
      <c r="F120" s="141"/>
    </row>
    <row r="121" spans="1:7" s="5" customFormat="1" ht="20.100000000000001" customHeight="1">
      <c r="A121" s="16"/>
      <c r="B121" s="67"/>
      <c r="C121" s="69"/>
      <c r="D121" s="69"/>
      <c r="E121" s="69"/>
      <c r="F121" s="70"/>
    </row>
    <row r="122" spans="1:7" s="5" customFormat="1" ht="20.100000000000001" customHeight="1">
      <c r="A122" s="16"/>
      <c r="B122" s="67"/>
      <c r="C122" s="69"/>
      <c r="D122" s="69"/>
      <c r="E122" s="69"/>
      <c r="F122" s="70"/>
    </row>
    <row r="123" spans="1:7">
      <c r="A123" s="37" t="s">
        <v>359</v>
      </c>
      <c r="E123" s="15" t="s">
        <v>360</v>
      </c>
      <c r="F123" s="15" t="s">
        <v>361</v>
      </c>
    </row>
    <row r="124" spans="1:7" ht="18.75" customHeight="1">
      <c r="A124" s="123" t="s">
        <v>346</v>
      </c>
      <c r="C124" s="84"/>
      <c r="D124" s="3"/>
      <c r="E124" s="179" t="s">
        <v>345</v>
      </c>
      <c r="F124" s="179"/>
    </row>
    <row r="125" spans="1:7" s="2" customFormat="1" ht="20.100000000000001" customHeight="1">
      <c r="A125" s="42" t="s">
        <v>347</v>
      </c>
      <c r="B125" s="3"/>
      <c r="C125" s="180"/>
      <c r="D125" s="180"/>
      <c r="E125" s="181" t="s">
        <v>348</v>
      </c>
      <c r="F125" s="181"/>
      <c r="G125" s="4"/>
    </row>
    <row r="126" spans="1:7">
      <c r="A126" s="37"/>
    </row>
    <row r="127" spans="1:7">
      <c r="A127" s="37"/>
    </row>
    <row r="128" spans="1:7">
      <c r="A128" s="37"/>
    </row>
    <row r="129" spans="1:6">
      <c r="A129" s="37"/>
    </row>
    <row r="130" spans="1:6">
      <c r="A130" s="37"/>
      <c r="B130" s="3"/>
      <c r="C130" s="3"/>
      <c r="D130" s="3"/>
      <c r="E130" s="3"/>
      <c r="F130" s="3"/>
    </row>
    <row r="131" spans="1:6">
      <c r="A131" s="37"/>
      <c r="B131" s="3"/>
      <c r="C131" s="3"/>
      <c r="D131" s="3"/>
      <c r="E131" s="3"/>
      <c r="F131" s="3"/>
    </row>
    <row r="132" spans="1:6">
      <c r="A132" s="37"/>
      <c r="B132" s="3"/>
      <c r="C132" s="3"/>
      <c r="D132" s="3"/>
      <c r="E132" s="3"/>
      <c r="F132" s="3"/>
    </row>
    <row r="133" spans="1:6">
      <c r="A133" s="37"/>
      <c r="B133" s="3"/>
      <c r="C133" s="3"/>
      <c r="D133" s="3"/>
      <c r="E133" s="3"/>
      <c r="F133" s="3"/>
    </row>
    <row r="134" spans="1:6">
      <c r="A134" s="37"/>
      <c r="B134" s="3"/>
      <c r="C134" s="3"/>
      <c r="D134" s="3"/>
      <c r="E134" s="3"/>
      <c r="F134" s="3"/>
    </row>
    <row r="135" spans="1:6">
      <c r="A135" s="37"/>
      <c r="B135" s="3"/>
      <c r="C135" s="3"/>
      <c r="D135" s="3"/>
      <c r="E135" s="3"/>
      <c r="F135" s="3"/>
    </row>
    <row r="136" spans="1:6">
      <c r="A136" s="37"/>
      <c r="B136" s="3"/>
      <c r="C136" s="3"/>
      <c r="D136" s="3"/>
      <c r="E136" s="3"/>
      <c r="F136" s="3"/>
    </row>
    <row r="137" spans="1:6">
      <c r="A137" s="37"/>
      <c r="B137" s="3"/>
      <c r="C137" s="3"/>
      <c r="D137" s="3"/>
      <c r="E137" s="3"/>
      <c r="F137" s="3"/>
    </row>
    <row r="138" spans="1:6">
      <c r="A138" s="37"/>
      <c r="B138" s="3"/>
      <c r="C138" s="3"/>
      <c r="D138" s="3"/>
      <c r="E138" s="3"/>
      <c r="F138" s="3"/>
    </row>
    <row r="139" spans="1:6">
      <c r="A139" s="37"/>
      <c r="B139" s="3"/>
      <c r="C139" s="3"/>
      <c r="D139" s="3"/>
      <c r="E139" s="3"/>
      <c r="F139" s="3"/>
    </row>
    <row r="140" spans="1:6">
      <c r="A140" s="37"/>
      <c r="B140" s="3"/>
      <c r="C140" s="3"/>
      <c r="D140" s="3"/>
      <c r="E140" s="3"/>
      <c r="F140" s="3"/>
    </row>
    <row r="141" spans="1:6">
      <c r="A141" s="37"/>
      <c r="B141" s="3"/>
      <c r="C141" s="3"/>
      <c r="D141" s="3"/>
      <c r="E141" s="3"/>
      <c r="F141" s="3"/>
    </row>
    <row r="142" spans="1:6">
      <c r="A142" s="37"/>
      <c r="B142" s="3"/>
      <c r="C142" s="3"/>
      <c r="D142" s="3"/>
      <c r="E142" s="3"/>
      <c r="F142" s="3"/>
    </row>
    <row r="143" spans="1:6">
      <c r="A143" s="37"/>
      <c r="B143" s="3"/>
      <c r="C143" s="3"/>
      <c r="D143" s="3"/>
      <c r="E143" s="3"/>
      <c r="F143" s="3"/>
    </row>
    <row r="144" spans="1:6">
      <c r="A144" s="37"/>
      <c r="B144" s="3"/>
      <c r="C144" s="3"/>
      <c r="D144" s="3"/>
      <c r="E144" s="3"/>
      <c r="F144" s="3"/>
    </row>
    <row r="145" spans="1:6">
      <c r="A145" s="37"/>
      <c r="B145" s="3"/>
      <c r="C145" s="3"/>
      <c r="D145" s="3"/>
      <c r="E145" s="3"/>
      <c r="F145" s="3"/>
    </row>
    <row r="146" spans="1:6">
      <c r="A146" s="37"/>
      <c r="B146" s="3"/>
      <c r="C146" s="3"/>
      <c r="D146" s="3"/>
      <c r="E146" s="3"/>
      <c r="F146" s="3"/>
    </row>
    <row r="147" spans="1:6">
      <c r="A147" s="37"/>
      <c r="B147" s="3"/>
      <c r="C147" s="3"/>
      <c r="D147" s="3"/>
      <c r="E147" s="3"/>
      <c r="F147" s="3"/>
    </row>
    <row r="148" spans="1:6">
      <c r="A148" s="37"/>
      <c r="B148" s="3"/>
      <c r="C148" s="3"/>
      <c r="D148" s="3"/>
      <c r="E148" s="3"/>
      <c r="F148" s="3"/>
    </row>
    <row r="149" spans="1:6">
      <c r="A149" s="37"/>
      <c r="B149" s="3"/>
      <c r="C149" s="3"/>
      <c r="D149" s="3"/>
      <c r="E149" s="3"/>
      <c r="F149" s="3"/>
    </row>
    <row r="150" spans="1:6">
      <c r="A150" s="37"/>
      <c r="B150" s="3"/>
      <c r="C150" s="3"/>
      <c r="D150" s="3"/>
      <c r="E150" s="3"/>
      <c r="F150" s="3"/>
    </row>
    <row r="151" spans="1:6">
      <c r="A151" s="37"/>
      <c r="B151" s="3"/>
      <c r="C151" s="3"/>
      <c r="D151" s="3"/>
      <c r="E151" s="3"/>
      <c r="F151" s="3"/>
    </row>
    <row r="152" spans="1:6">
      <c r="A152" s="37"/>
      <c r="B152" s="3"/>
      <c r="C152" s="3"/>
      <c r="D152" s="3"/>
      <c r="E152" s="3"/>
      <c r="F152" s="3"/>
    </row>
    <row r="153" spans="1:6">
      <c r="A153" s="37"/>
      <c r="B153" s="3"/>
      <c r="C153" s="3"/>
      <c r="D153" s="3"/>
      <c r="E153" s="3"/>
      <c r="F153" s="3"/>
    </row>
    <row r="154" spans="1:6">
      <c r="A154" s="37"/>
      <c r="B154" s="3"/>
      <c r="C154" s="3"/>
      <c r="D154" s="3"/>
      <c r="E154" s="3"/>
      <c r="F154" s="3"/>
    </row>
    <row r="155" spans="1:6">
      <c r="A155" s="37"/>
      <c r="B155" s="3"/>
      <c r="C155" s="3"/>
      <c r="D155" s="3"/>
      <c r="E155" s="3"/>
      <c r="F155" s="3"/>
    </row>
    <row r="156" spans="1:6">
      <c r="A156" s="37"/>
      <c r="B156" s="3"/>
      <c r="C156" s="3"/>
      <c r="D156" s="3"/>
      <c r="E156" s="3"/>
      <c r="F156" s="3"/>
    </row>
    <row r="157" spans="1:6">
      <c r="A157" s="37"/>
      <c r="B157" s="3"/>
      <c r="C157" s="3"/>
      <c r="D157" s="3"/>
      <c r="E157" s="3"/>
      <c r="F157" s="3"/>
    </row>
    <row r="158" spans="1:6">
      <c r="A158" s="37"/>
      <c r="B158" s="3"/>
      <c r="C158" s="3"/>
      <c r="D158" s="3"/>
      <c r="E158" s="3"/>
      <c r="F158" s="3"/>
    </row>
    <row r="159" spans="1:6">
      <c r="A159" s="37"/>
      <c r="B159" s="3"/>
      <c r="C159" s="3"/>
      <c r="D159" s="3"/>
      <c r="E159" s="3"/>
      <c r="F159" s="3"/>
    </row>
    <row r="160" spans="1:6">
      <c r="A160" s="37"/>
      <c r="B160" s="3"/>
      <c r="C160" s="3"/>
      <c r="D160" s="3"/>
      <c r="E160" s="3"/>
      <c r="F160" s="3"/>
    </row>
    <row r="161" spans="1:6">
      <c r="A161" s="37"/>
      <c r="B161" s="3"/>
      <c r="C161" s="3"/>
      <c r="D161" s="3"/>
      <c r="E161" s="3"/>
      <c r="F161" s="3"/>
    </row>
    <row r="162" spans="1:6">
      <c r="A162" s="37"/>
      <c r="B162" s="3"/>
      <c r="C162" s="3"/>
      <c r="D162" s="3"/>
      <c r="E162" s="3"/>
      <c r="F162" s="3"/>
    </row>
    <row r="163" spans="1:6">
      <c r="A163" s="37"/>
      <c r="B163" s="3"/>
      <c r="C163" s="3"/>
      <c r="D163" s="3"/>
      <c r="E163" s="3"/>
      <c r="F163" s="3"/>
    </row>
    <row r="164" spans="1:6">
      <c r="A164" s="37"/>
      <c r="B164" s="3"/>
      <c r="C164" s="3"/>
      <c r="D164" s="3"/>
      <c r="E164" s="3"/>
      <c r="F164" s="3"/>
    </row>
    <row r="165" spans="1:6">
      <c r="A165" s="37"/>
      <c r="B165" s="3"/>
      <c r="C165" s="3"/>
      <c r="D165" s="3"/>
      <c r="E165" s="3"/>
      <c r="F165" s="3"/>
    </row>
    <row r="166" spans="1:6">
      <c r="A166" s="37"/>
      <c r="B166" s="3"/>
      <c r="C166" s="3"/>
      <c r="D166" s="3"/>
      <c r="E166" s="3"/>
      <c r="F166" s="3"/>
    </row>
    <row r="167" spans="1:6">
      <c r="A167" s="37"/>
      <c r="B167" s="3"/>
      <c r="C167" s="3"/>
      <c r="D167" s="3"/>
      <c r="E167" s="3"/>
      <c r="F167" s="3"/>
    </row>
    <row r="168" spans="1:6">
      <c r="A168" s="37"/>
      <c r="B168" s="3"/>
      <c r="C168" s="3"/>
      <c r="D168" s="3"/>
      <c r="E168" s="3"/>
      <c r="F168" s="3"/>
    </row>
    <row r="169" spans="1:6">
      <c r="A169" s="37"/>
      <c r="B169" s="3"/>
      <c r="C169" s="3"/>
      <c r="D169" s="3"/>
      <c r="E169" s="3"/>
      <c r="F169" s="3"/>
    </row>
    <row r="170" spans="1:6">
      <c r="A170" s="37"/>
      <c r="B170" s="3"/>
      <c r="C170" s="3"/>
      <c r="D170" s="3"/>
      <c r="E170" s="3"/>
      <c r="F170" s="3"/>
    </row>
    <row r="171" spans="1:6">
      <c r="A171" s="37"/>
      <c r="B171" s="3"/>
      <c r="C171" s="3"/>
      <c r="D171" s="3"/>
      <c r="E171" s="3"/>
      <c r="F171" s="3"/>
    </row>
    <row r="172" spans="1:6">
      <c r="A172" s="37"/>
      <c r="B172" s="3"/>
      <c r="C172" s="3"/>
      <c r="D172" s="3"/>
      <c r="E172" s="3"/>
      <c r="F172" s="3"/>
    </row>
    <row r="173" spans="1:6">
      <c r="A173" s="37"/>
      <c r="B173" s="3"/>
      <c r="C173" s="3"/>
      <c r="D173" s="3"/>
      <c r="E173" s="3"/>
      <c r="F173" s="3"/>
    </row>
    <row r="174" spans="1:6">
      <c r="A174" s="37"/>
      <c r="B174" s="3"/>
      <c r="C174" s="3"/>
      <c r="D174" s="3"/>
      <c r="E174" s="3"/>
      <c r="F174" s="3"/>
    </row>
    <row r="175" spans="1:6">
      <c r="A175" s="37"/>
      <c r="B175" s="3"/>
      <c r="C175" s="3"/>
      <c r="D175" s="3"/>
      <c r="E175" s="3"/>
      <c r="F175" s="3"/>
    </row>
    <row r="176" spans="1:6">
      <c r="A176" s="37"/>
      <c r="B176" s="3"/>
      <c r="C176" s="3"/>
      <c r="D176" s="3"/>
      <c r="E176" s="3"/>
      <c r="F176" s="3"/>
    </row>
    <row r="177" spans="1:6">
      <c r="A177" s="37"/>
      <c r="B177" s="3"/>
      <c r="C177" s="3"/>
      <c r="D177" s="3"/>
      <c r="E177" s="3"/>
      <c r="F177" s="3"/>
    </row>
    <row r="178" spans="1:6">
      <c r="A178" s="37"/>
      <c r="B178" s="3"/>
      <c r="C178" s="3"/>
      <c r="D178" s="3"/>
      <c r="E178" s="3"/>
      <c r="F178" s="3"/>
    </row>
    <row r="179" spans="1:6">
      <c r="A179" s="37"/>
      <c r="B179" s="3"/>
      <c r="C179" s="3"/>
      <c r="D179" s="3"/>
      <c r="E179" s="3"/>
      <c r="F179" s="3"/>
    </row>
    <row r="180" spans="1:6">
      <c r="A180" s="37"/>
      <c r="B180" s="3"/>
      <c r="C180" s="3"/>
      <c r="D180" s="3"/>
      <c r="E180" s="3"/>
      <c r="F180" s="3"/>
    </row>
    <row r="181" spans="1:6">
      <c r="A181" s="37"/>
      <c r="B181" s="3"/>
      <c r="C181" s="3"/>
      <c r="D181" s="3"/>
      <c r="E181" s="3"/>
      <c r="F181" s="3"/>
    </row>
    <row r="182" spans="1:6">
      <c r="A182" s="37"/>
      <c r="B182" s="3"/>
      <c r="C182" s="3"/>
      <c r="D182" s="3"/>
      <c r="E182" s="3"/>
      <c r="F182" s="3"/>
    </row>
    <row r="183" spans="1:6">
      <c r="A183" s="37"/>
      <c r="B183" s="3"/>
      <c r="C183" s="3"/>
      <c r="D183" s="3"/>
      <c r="E183" s="3"/>
      <c r="F183" s="3"/>
    </row>
    <row r="184" spans="1:6">
      <c r="A184" s="37"/>
      <c r="B184" s="3"/>
      <c r="C184" s="3"/>
      <c r="D184" s="3"/>
      <c r="E184" s="3"/>
      <c r="F184" s="3"/>
    </row>
    <row r="185" spans="1:6">
      <c r="A185" s="37"/>
      <c r="B185" s="3"/>
      <c r="C185" s="3"/>
      <c r="D185" s="3"/>
      <c r="E185" s="3"/>
      <c r="F185" s="3"/>
    </row>
    <row r="186" spans="1:6">
      <c r="A186" s="37"/>
      <c r="B186" s="3"/>
      <c r="C186" s="3"/>
      <c r="D186" s="3"/>
      <c r="E186" s="3"/>
      <c r="F186" s="3"/>
    </row>
    <row r="187" spans="1:6">
      <c r="A187" s="37"/>
      <c r="B187" s="3"/>
      <c r="C187" s="3"/>
      <c r="D187" s="3"/>
      <c r="E187" s="3"/>
      <c r="F187" s="3"/>
    </row>
    <row r="188" spans="1:6">
      <c r="A188" s="37"/>
      <c r="B188" s="3"/>
      <c r="C188" s="3"/>
      <c r="D188" s="3"/>
      <c r="E188" s="3"/>
      <c r="F188" s="3"/>
    </row>
    <row r="189" spans="1:6">
      <c r="A189" s="37"/>
      <c r="B189" s="3"/>
      <c r="C189" s="3"/>
      <c r="D189" s="3"/>
      <c r="E189" s="3"/>
      <c r="F189" s="3"/>
    </row>
    <row r="190" spans="1:6">
      <c r="A190" s="37"/>
      <c r="B190" s="3"/>
      <c r="C190" s="3"/>
      <c r="D190" s="3"/>
      <c r="E190" s="3"/>
      <c r="F190" s="3"/>
    </row>
    <row r="191" spans="1:6">
      <c r="A191" s="37"/>
      <c r="B191" s="3"/>
      <c r="C191" s="3"/>
      <c r="D191" s="3"/>
      <c r="E191" s="3"/>
      <c r="F191" s="3"/>
    </row>
    <row r="192" spans="1:6">
      <c r="A192" s="37"/>
      <c r="B192" s="3"/>
      <c r="C192" s="3"/>
      <c r="D192" s="3"/>
      <c r="E192" s="3"/>
      <c r="F192" s="3"/>
    </row>
    <row r="193" spans="1:6">
      <c r="A193" s="37"/>
      <c r="B193" s="3"/>
      <c r="C193" s="3"/>
      <c r="D193" s="3"/>
      <c r="E193" s="3"/>
      <c r="F193" s="3"/>
    </row>
    <row r="194" spans="1:6">
      <c r="A194" s="37"/>
      <c r="B194" s="3"/>
      <c r="C194" s="3"/>
      <c r="D194" s="3"/>
      <c r="E194" s="3"/>
      <c r="F194" s="3"/>
    </row>
    <row r="195" spans="1:6">
      <c r="A195" s="37"/>
      <c r="B195" s="3"/>
      <c r="C195" s="3"/>
      <c r="D195" s="3"/>
      <c r="E195" s="3"/>
      <c r="F195" s="3"/>
    </row>
    <row r="196" spans="1:6">
      <c r="A196" s="37"/>
      <c r="B196" s="3"/>
      <c r="C196" s="3"/>
      <c r="D196" s="3"/>
      <c r="E196" s="3"/>
      <c r="F196" s="3"/>
    </row>
    <row r="197" spans="1:6">
      <c r="A197" s="37"/>
      <c r="B197" s="3"/>
      <c r="C197" s="3"/>
      <c r="D197" s="3"/>
      <c r="E197" s="3"/>
      <c r="F197" s="3"/>
    </row>
    <row r="198" spans="1:6">
      <c r="A198" s="37"/>
      <c r="B198" s="3"/>
      <c r="C198" s="3"/>
      <c r="D198" s="3"/>
      <c r="E198" s="3"/>
      <c r="F198" s="3"/>
    </row>
    <row r="199" spans="1:6">
      <c r="A199" s="37"/>
      <c r="B199" s="3"/>
      <c r="C199" s="3"/>
      <c r="D199" s="3"/>
      <c r="E199" s="3"/>
      <c r="F199" s="3"/>
    </row>
    <row r="200" spans="1:6">
      <c r="A200" s="37"/>
      <c r="B200" s="3"/>
      <c r="C200" s="3"/>
      <c r="D200" s="3"/>
      <c r="E200" s="3"/>
      <c r="F200" s="3"/>
    </row>
    <row r="201" spans="1:6">
      <c r="A201" s="37"/>
      <c r="B201" s="3"/>
      <c r="C201" s="3"/>
      <c r="D201" s="3"/>
      <c r="E201" s="3"/>
      <c r="F201" s="3"/>
    </row>
    <row r="202" spans="1:6">
      <c r="A202" s="37"/>
      <c r="B202" s="3"/>
      <c r="C202" s="3"/>
      <c r="D202" s="3"/>
      <c r="E202" s="3"/>
      <c r="F202" s="3"/>
    </row>
    <row r="203" spans="1:6">
      <c r="A203" s="37"/>
      <c r="B203" s="3"/>
      <c r="C203" s="3"/>
      <c r="D203" s="3"/>
      <c r="E203" s="3"/>
      <c r="F203" s="3"/>
    </row>
    <row r="204" spans="1:6">
      <c r="A204" s="37"/>
      <c r="B204" s="3"/>
      <c r="C204" s="3"/>
      <c r="D204" s="3"/>
      <c r="E204" s="3"/>
      <c r="F204" s="3"/>
    </row>
    <row r="205" spans="1:6">
      <c r="A205" s="37"/>
      <c r="B205" s="3"/>
      <c r="C205" s="3"/>
      <c r="D205" s="3"/>
      <c r="E205" s="3"/>
      <c r="F205" s="3"/>
    </row>
    <row r="206" spans="1:6">
      <c r="A206" s="37"/>
      <c r="B206" s="3"/>
      <c r="C206" s="3"/>
      <c r="D206" s="3"/>
      <c r="E206" s="3"/>
      <c r="F206" s="3"/>
    </row>
    <row r="207" spans="1:6">
      <c r="A207" s="37"/>
      <c r="B207" s="3"/>
      <c r="C207" s="3"/>
      <c r="D207" s="3"/>
      <c r="E207" s="3"/>
      <c r="F207" s="3"/>
    </row>
    <row r="208" spans="1:6">
      <c r="A208" s="37"/>
      <c r="B208" s="3"/>
      <c r="C208" s="3"/>
      <c r="D208" s="3"/>
      <c r="E208" s="3"/>
      <c r="F208" s="3"/>
    </row>
    <row r="209" spans="1:6">
      <c r="A209" s="37"/>
      <c r="B209" s="3"/>
      <c r="C209" s="3"/>
      <c r="D209" s="3"/>
      <c r="E209" s="3"/>
      <c r="F209" s="3"/>
    </row>
    <row r="210" spans="1:6">
      <c r="A210" s="37"/>
      <c r="B210" s="3"/>
      <c r="C210" s="3"/>
      <c r="D210" s="3"/>
      <c r="E210" s="3"/>
      <c r="F210" s="3"/>
    </row>
    <row r="211" spans="1:6">
      <c r="A211" s="37"/>
      <c r="B211" s="3"/>
      <c r="C211" s="3"/>
      <c r="D211" s="3"/>
      <c r="E211" s="3"/>
      <c r="F211" s="3"/>
    </row>
    <row r="212" spans="1:6">
      <c r="A212" s="37"/>
      <c r="B212" s="3"/>
      <c r="C212" s="3"/>
      <c r="D212" s="3"/>
      <c r="E212" s="3"/>
      <c r="F212" s="3"/>
    </row>
    <row r="213" spans="1:6">
      <c r="A213" s="37"/>
      <c r="B213" s="3"/>
      <c r="C213" s="3"/>
      <c r="D213" s="3"/>
      <c r="E213" s="3"/>
      <c r="F213" s="3"/>
    </row>
    <row r="214" spans="1:6">
      <c r="A214" s="37"/>
      <c r="B214" s="3"/>
      <c r="C214" s="3"/>
      <c r="D214" s="3"/>
      <c r="E214" s="3"/>
      <c r="F214" s="3"/>
    </row>
    <row r="215" spans="1:6">
      <c r="A215" s="37"/>
      <c r="B215" s="3"/>
      <c r="C215" s="3"/>
      <c r="D215" s="3"/>
      <c r="E215" s="3"/>
      <c r="F215" s="3"/>
    </row>
    <row r="216" spans="1:6">
      <c r="A216" s="37"/>
      <c r="B216" s="3"/>
      <c r="C216" s="3"/>
      <c r="D216" s="3"/>
      <c r="E216" s="3"/>
      <c r="F216" s="3"/>
    </row>
    <row r="217" spans="1:6">
      <c r="A217" s="37"/>
      <c r="B217" s="3"/>
      <c r="C217" s="3"/>
      <c r="D217" s="3"/>
      <c r="E217" s="3"/>
      <c r="F217" s="3"/>
    </row>
    <row r="218" spans="1:6">
      <c r="A218" s="37"/>
      <c r="B218" s="3"/>
      <c r="C218" s="3"/>
      <c r="D218" s="3"/>
      <c r="E218" s="3"/>
      <c r="F218" s="3"/>
    </row>
    <row r="219" spans="1:6">
      <c r="A219" s="37"/>
      <c r="B219" s="3"/>
      <c r="C219" s="3"/>
      <c r="D219" s="3"/>
      <c r="E219" s="3"/>
      <c r="F219" s="3"/>
    </row>
    <row r="220" spans="1:6">
      <c r="A220" s="37"/>
      <c r="B220" s="3"/>
      <c r="C220" s="3"/>
      <c r="D220" s="3"/>
      <c r="E220" s="3"/>
      <c r="F220" s="3"/>
    </row>
    <row r="221" spans="1:6">
      <c r="A221" s="37"/>
      <c r="B221" s="3"/>
      <c r="C221" s="3"/>
      <c r="D221" s="3"/>
      <c r="E221" s="3"/>
      <c r="F221" s="3"/>
    </row>
    <row r="222" spans="1:6">
      <c r="A222" s="37"/>
      <c r="B222" s="3"/>
      <c r="C222" s="3"/>
      <c r="D222" s="3"/>
      <c r="E222" s="3"/>
      <c r="F222" s="3"/>
    </row>
    <row r="223" spans="1:6">
      <c r="A223" s="37"/>
      <c r="B223" s="3"/>
      <c r="C223" s="3"/>
      <c r="D223" s="3"/>
      <c r="E223" s="3"/>
      <c r="F223" s="3"/>
    </row>
    <row r="224" spans="1:6">
      <c r="A224" s="37"/>
      <c r="B224" s="3"/>
      <c r="C224" s="3"/>
      <c r="D224" s="3"/>
      <c r="E224" s="3"/>
      <c r="F224" s="3"/>
    </row>
    <row r="225" spans="1:6">
      <c r="A225" s="37"/>
      <c r="B225" s="3"/>
      <c r="C225" s="3"/>
      <c r="D225" s="3"/>
      <c r="E225" s="3"/>
      <c r="F225" s="3"/>
    </row>
    <row r="226" spans="1:6">
      <c r="A226" s="37"/>
      <c r="B226" s="3"/>
      <c r="C226" s="3"/>
      <c r="D226" s="3"/>
      <c r="E226" s="3"/>
      <c r="F226" s="3"/>
    </row>
    <row r="227" spans="1:6">
      <c r="A227" s="37"/>
      <c r="B227" s="3"/>
      <c r="C227" s="3"/>
      <c r="D227" s="3"/>
      <c r="E227" s="3"/>
      <c r="F227" s="3"/>
    </row>
    <row r="228" spans="1:6">
      <c r="A228" s="37"/>
      <c r="B228" s="3"/>
      <c r="C228" s="3"/>
      <c r="D228" s="3"/>
      <c r="E228" s="3"/>
      <c r="F228" s="3"/>
    </row>
    <row r="229" spans="1:6">
      <c r="A229" s="37"/>
      <c r="B229" s="3"/>
      <c r="C229" s="3"/>
      <c r="D229" s="3"/>
      <c r="E229" s="3"/>
      <c r="F229" s="3"/>
    </row>
    <row r="230" spans="1:6">
      <c r="A230" s="37"/>
      <c r="B230" s="3"/>
      <c r="C230" s="3"/>
      <c r="D230" s="3"/>
      <c r="E230" s="3"/>
      <c r="F230" s="3"/>
    </row>
    <row r="231" spans="1:6">
      <c r="A231" s="37"/>
      <c r="B231" s="3"/>
      <c r="C231" s="3"/>
      <c r="D231" s="3"/>
      <c r="E231" s="3"/>
      <c r="F231" s="3"/>
    </row>
    <row r="232" spans="1:6">
      <c r="A232" s="37"/>
      <c r="B232" s="3"/>
      <c r="C232" s="3"/>
      <c r="D232" s="3"/>
      <c r="E232" s="3"/>
      <c r="F232" s="3"/>
    </row>
    <row r="233" spans="1:6">
      <c r="A233" s="37"/>
      <c r="B233" s="3"/>
      <c r="C233" s="3"/>
      <c r="D233" s="3"/>
      <c r="E233" s="3"/>
      <c r="F233" s="3"/>
    </row>
    <row r="234" spans="1:6">
      <c r="A234" s="37"/>
      <c r="B234" s="3"/>
      <c r="C234" s="3"/>
      <c r="D234" s="3"/>
      <c r="E234" s="3"/>
      <c r="F234" s="3"/>
    </row>
    <row r="235" spans="1:6">
      <c r="A235" s="37"/>
      <c r="B235" s="3"/>
      <c r="C235" s="3"/>
      <c r="D235" s="3"/>
      <c r="E235" s="3"/>
      <c r="F235" s="3"/>
    </row>
    <row r="236" spans="1:6">
      <c r="A236" s="37"/>
      <c r="B236" s="3"/>
      <c r="C236" s="3"/>
      <c r="D236" s="3"/>
      <c r="E236" s="3"/>
      <c r="F236" s="3"/>
    </row>
    <row r="237" spans="1:6">
      <c r="A237" s="37"/>
      <c r="B237" s="3"/>
      <c r="C237" s="3"/>
      <c r="D237" s="3"/>
      <c r="E237" s="3"/>
      <c r="F237" s="3"/>
    </row>
    <row r="238" spans="1:6">
      <c r="A238" s="37"/>
      <c r="B238" s="3"/>
      <c r="C238" s="3"/>
      <c r="D238" s="3"/>
      <c r="E238" s="3"/>
      <c r="F238" s="3"/>
    </row>
    <row r="239" spans="1:6">
      <c r="A239" s="37"/>
      <c r="B239" s="3"/>
      <c r="C239" s="3"/>
      <c r="D239" s="3"/>
      <c r="E239" s="3"/>
      <c r="F239" s="3"/>
    </row>
    <row r="240" spans="1:6">
      <c r="A240" s="37"/>
      <c r="B240" s="3"/>
      <c r="C240" s="3"/>
      <c r="D240" s="3"/>
      <c r="E240" s="3"/>
      <c r="F240" s="3"/>
    </row>
    <row r="241" spans="1:6">
      <c r="A241" s="37"/>
      <c r="B241" s="3"/>
      <c r="C241" s="3"/>
      <c r="D241" s="3"/>
      <c r="E241" s="3"/>
      <c r="F241" s="3"/>
    </row>
    <row r="242" spans="1:6">
      <c r="A242" s="37"/>
      <c r="B242" s="3"/>
      <c r="C242" s="3"/>
      <c r="D242" s="3"/>
      <c r="E242" s="3"/>
      <c r="F242" s="3"/>
    </row>
    <row r="243" spans="1:6">
      <c r="A243" s="37"/>
      <c r="B243" s="3"/>
      <c r="C243" s="3"/>
      <c r="D243" s="3"/>
      <c r="E243" s="3"/>
      <c r="F243" s="3"/>
    </row>
    <row r="244" spans="1:6">
      <c r="A244" s="37"/>
      <c r="B244" s="3"/>
      <c r="C244" s="3"/>
      <c r="D244" s="3"/>
      <c r="E244" s="3"/>
      <c r="F244" s="3"/>
    </row>
    <row r="245" spans="1:6">
      <c r="A245" s="37"/>
      <c r="B245" s="3"/>
      <c r="C245" s="3"/>
      <c r="D245" s="3"/>
      <c r="E245" s="3"/>
      <c r="F245" s="3"/>
    </row>
    <row r="246" spans="1:6">
      <c r="A246" s="37"/>
      <c r="B246" s="3"/>
      <c r="C246" s="3"/>
      <c r="D246" s="3"/>
      <c r="E246" s="3"/>
      <c r="F246" s="3"/>
    </row>
    <row r="247" spans="1:6">
      <c r="A247" s="37"/>
      <c r="B247" s="3"/>
      <c r="C247" s="3"/>
      <c r="D247" s="3"/>
      <c r="E247" s="3"/>
      <c r="F247" s="3"/>
    </row>
    <row r="248" spans="1:6">
      <c r="A248" s="37"/>
      <c r="B248" s="3"/>
      <c r="C248" s="3"/>
      <c r="D248" s="3"/>
      <c r="E248" s="3"/>
      <c r="F248" s="3"/>
    </row>
    <row r="249" spans="1:6">
      <c r="A249" s="37"/>
      <c r="B249" s="3"/>
      <c r="C249" s="3"/>
      <c r="D249" s="3"/>
      <c r="E249" s="3"/>
      <c r="F249" s="3"/>
    </row>
    <row r="250" spans="1:6">
      <c r="A250" s="37"/>
      <c r="B250" s="3"/>
      <c r="C250" s="3"/>
      <c r="D250" s="3"/>
      <c r="E250" s="3"/>
      <c r="F250" s="3"/>
    </row>
    <row r="251" spans="1:6">
      <c r="A251" s="37"/>
      <c r="B251" s="3"/>
      <c r="C251" s="3"/>
      <c r="D251" s="3"/>
      <c r="E251" s="3"/>
      <c r="F251" s="3"/>
    </row>
    <row r="252" spans="1:6">
      <c r="A252" s="37"/>
      <c r="B252" s="3"/>
      <c r="C252" s="3"/>
      <c r="D252" s="3"/>
      <c r="E252" s="3"/>
      <c r="F252" s="3"/>
    </row>
    <row r="253" spans="1:6">
      <c r="A253" s="37"/>
      <c r="B253" s="3"/>
      <c r="C253" s="3"/>
      <c r="D253" s="3"/>
      <c r="E253" s="3"/>
      <c r="F253" s="3"/>
    </row>
    <row r="254" spans="1:6">
      <c r="A254" s="37"/>
      <c r="B254" s="3"/>
      <c r="C254" s="3"/>
      <c r="D254" s="3"/>
      <c r="E254" s="3"/>
      <c r="F254" s="3"/>
    </row>
    <row r="255" spans="1:6">
      <c r="A255" s="37"/>
      <c r="B255" s="3"/>
      <c r="C255" s="3"/>
      <c r="D255" s="3"/>
      <c r="E255" s="3"/>
      <c r="F255" s="3"/>
    </row>
    <row r="256" spans="1:6">
      <c r="A256" s="37"/>
      <c r="B256" s="3"/>
      <c r="C256" s="3"/>
      <c r="D256" s="3"/>
      <c r="E256" s="3"/>
      <c r="F256" s="3"/>
    </row>
    <row r="257" spans="1:6">
      <c r="A257" s="37"/>
      <c r="B257" s="3"/>
      <c r="C257" s="3"/>
      <c r="D257" s="3"/>
      <c r="E257" s="3"/>
      <c r="F257" s="3"/>
    </row>
    <row r="258" spans="1:6">
      <c r="A258" s="37"/>
      <c r="B258" s="3"/>
      <c r="C258" s="3"/>
      <c r="D258" s="3"/>
      <c r="E258" s="3"/>
      <c r="F258" s="3"/>
    </row>
    <row r="259" spans="1:6">
      <c r="A259" s="37"/>
      <c r="B259" s="3"/>
      <c r="C259" s="3"/>
      <c r="D259" s="3"/>
      <c r="E259" s="3"/>
      <c r="F259" s="3"/>
    </row>
    <row r="260" spans="1:6">
      <c r="A260" s="37"/>
      <c r="B260" s="3"/>
      <c r="C260" s="3"/>
      <c r="D260" s="3"/>
      <c r="E260" s="3"/>
      <c r="F260" s="3"/>
    </row>
    <row r="261" spans="1:6">
      <c r="A261" s="37"/>
      <c r="B261" s="3"/>
      <c r="C261" s="3"/>
      <c r="D261" s="3"/>
      <c r="E261" s="3"/>
      <c r="F261" s="3"/>
    </row>
    <row r="262" spans="1:6">
      <c r="A262" s="37"/>
      <c r="B262" s="3"/>
      <c r="C262" s="3"/>
      <c r="D262" s="3"/>
      <c r="E262" s="3"/>
      <c r="F262" s="3"/>
    </row>
    <row r="263" spans="1:6">
      <c r="A263" s="37"/>
      <c r="B263" s="3"/>
      <c r="C263" s="3"/>
      <c r="D263" s="3"/>
      <c r="E263" s="3"/>
      <c r="F263" s="3"/>
    </row>
    <row r="264" spans="1:6">
      <c r="A264" s="37"/>
      <c r="B264" s="3"/>
      <c r="C264" s="3"/>
      <c r="D264" s="3"/>
      <c r="E264" s="3"/>
      <c r="F264" s="3"/>
    </row>
    <row r="265" spans="1:6">
      <c r="A265" s="37"/>
      <c r="B265" s="3"/>
      <c r="C265" s="3"/>
      <c r="D265" s="3"/>
      <c r="E265" s="3"/>
      <c r="F265" s="3"/>
    </row>
    <row r="266" spans="1:6">
      <c r="A266" s="37"/>
      <c r="B266" s="3"/>
      <c r="C266" s="3"/>
      <c r="D266" s="3"/>
      <c r="E266" s="3"/>
      <c r="F266" s="3"/>
    </row>
    <row r="267" spans="1:6">
      <c r="A267" s="37"/>
      <c r="B267" s="3"/>
      <c r="C267" s="3"/>
      <c r="D267" s="3"/>
      <c r="E267" s="3"/>
      <c r="F267" s="3"/>
    </row>
    <row r="268" spans="1:6">
      <c r="A268" s="37"/>
      <c r="B268" s="3"/>
      <c r="C268" s="3"/>
      <c r="D268" s="3"/>
      <c r="E268" s="3"/>
      <c r="F268" s="3"/>
    </row>
    <row r="269" spans="1:6">
      <c r="A269" s="37"/>
      <c r="B269" s="3"/>
      <c r="C269" s="3"/>
      <c r="D269" s="3"/>
      <c r="E269" s="3"/>
      <c r="F269" s="3"/>
    </row>
    <row r="270" spans="1:6">
      <c r="A270" s="37"/>
      <c r="B270" s="3"/>
      <c r="C270" s="3"/>
      <c r="D270" s="3"/>
      <c r="E270" s="3"/>
      <c r="F270" s="3"/>
    </row>
    <row r="271" spans="1:6">
      <c r="A271" s="37"/>
      <c r="B271" s="3"/>
      <c r="C271" s="3"/>
      <c r="D271" s="3"/>
      <c r="E271" s="3"/>
      <c r="F271" s="3"/>
    </row>
    <row r="272" spans="1:6">
      <c r="A272" s="37"/>
      <c r="B272" s="3"/>
      <c r="C272" s="3"/>
      <c r="D272" s="3"/>
      <c r="E272" s="3"/>
      <c r="F272" s="3"/>
    </row>
    <row r="273" spans="1:6">
      <c r="A273" s="37"/>
      <c r="B273" s="3"/>
      <c r="C273" s="3"/>
      <c r="D273" s="3"/>
      <c r="E273" s="3"/>
      <c r="F273" s="3"/>
    </row>
    <row r="274" spans="1:6">
      <c r="A274" s="37"/>
      <c r="B274" s="3"/>
      <c r="C274" s="3"/>
      <c r="D274" s="3"/>
      <c r="E274" s="3"/>
      <c r="F274" s="3"/>
    </row>
    <row r="275" spans="1:6">
      <c r="A275" s="37"/>
      <c r="B275" s="3"/>
      <c r="C275" s="3"/>
      <c r="D275" s="3"/>
      <c r="E275" s="3"/>
      <c r="F275" s="3"/>
    </row>
    <row r="276" spans="1:6">
      <c r="A276" s="37"/>
      <c r="B276" s="3"/>
      <c r="C276" s="3"/>
      <c r="D276" s="3"/>
      <c r="E276" s="3"/>
      <c r="F276" s="3"/>
    </row>
    <row r="277" spans="1:6">
      <c r="A277" s="37"/>
      <c r="B277" s="3"/>
      <c r="C277" s="3"/>
      <c r="D277" s="3"/>
      <c r="E277" s="3"/>
      <c r="F277" s="3"/>
    </row>
    <row r="278" spans="1:6">
      <c r="A278" s="37"/>
      <c r="B278" s="3"/>
      <c r="C278" s="3"/>
      <c r="D278" s="3"/>
      <c r="E278" s="3"/>
      <c r="F278" s="3"/>
    </row>
    <row r="279" spans="1:6">
      <c r="A279" s="37"/>
      <c r="B279" s="3"/>
      <c r="C279" s="3"/>
      <c r="D279" s="3"/>
      <c r="E279" s="3"/>
      <c r="F279" s="3"/>
    </row>
    <row r="280" spans="1:6">
      <c r="A280" s="37"/>
      <c r="B280" s="3"/>
      <c r="C280" s="3"/>
      <c r="D280" s="3"/>
      <c r="E280" s="3"/>
      <c r="F280" s="3"/>
    </row>
    <row r="281" spans="1:6">
      <c r="A281" s="37"/>
      <c r="B281" s="3"/>
      <c r="C281" s="3"/>
      <c r="D281" s="3"/>
      <c r="E281" s="3"/>
      <c r="F281" s="3"/>
    </row>
    <row r="282" spans="1:6">
      <c r="A282" s="37"/>
      <c r="B282" s="3"/>
      <c r="C282" s="3"/>
      <c r="D282" s="3"/>
      <c r="E282" s="3"/>
      <c r="F282" s="3"/>
    </row>
    <row r="283" spans="1:6">
      <c r="A283" s="37"/>
      <c r="B283" s="3"/>
      <c r="C283" s="3"/>
      <c r="D283" s="3"/>
      <c r="E283" s="3"/>
      <c r="F283" s="3"/>
    </row>
    <row r="284" spans="1:6">
      <c r="A284" s="26"/>
      <c r="B284" s="3"/>
      <c r="C284" s="3"/>
      <c r="D284" s="3"/>
      <c r="E284" s="3"/>
      <c r="F284" s="3"/>
    </row>
    <row r="285" spans="1:6">
      <c r="A285" s="26"/>
      <c r="B285" s="3"/>
      <c r="C285" s="3"/>
      <c r="D285" s="3"/>
      <c r="E285" s="3"/>
      <c r="F285" s="3"/>
    </row>
    <row r="286" spans="1:6">
      <c r="A286" s="26"/>
      <c r="B286" s="3"/>
      <c r="C286" s="3"/>
      <c r="D286" s="3"/>
      <c r="E286" s="3"/>
      <c r="F286" s="3"/>
    </row>
    <row r="287" spans="1:6">
      <c r="A287" s="26"/>
      <c r="B287" s="3"/>
      <c r="C287" s="3"/>
      <c r="D287" s="3"/>
      <c r="E287" s="3"/>
      <c r="F287" s="3"/>
    </row>
    <row r="288" spans="1:6">
      <c r="A288" s="26"/>
      <c r="B288" s="3"/>
      <c r="C288" s="3"/>
      <c r="D288" s="3"/>
      <c r="E288" s="3"/>
      <c r="F288" s="3"/>
    </row>
    <row r="289" spans="1:6">
      <c r="A289" s="26"/>
      <c r="B289" s="3"/>
      <c r="C289" s="3"/>
      <c r="D289" s="3"/>
      <c r="E289" s="3"/>
      <c r="F289" s="3"/>
    </row>
    <row r="290" spans="1:6">
      <c r="A290" s="26"/>
      <c r="B290" s="3"/>
      <c r="C290" s="3"/>
      <c r="D290" s="3"/>
      <c r="E290" s="3"/>
      <c r="F290" s="3"/>
    </row>
    <row r="291" spans="1:6">
      <c r="A291" s="26"/>
      <c r="B291" s="3"/>
      <c r="C291" s="3"/>
      <c r="D291" s="3"/>
      <c r="E291" s="3"/>
      <c r="F291" s="3"/>
    </row>
    <row r="292" spans="1:6">
      <c r="A292" s="26"/>
      <c r="B292" s="3"/>
      <c r="C292" s="3"/>
      <c r="D292" s="3"/>
      <c r="E292" s="3"/>
      <c r="F292" s="3"/>
    </row>
    <row r="293" spans="1:6">
      <c r="A293" s="26"/>
      <c r="B293" s="3"/>
      <c r="C293" s="3"/>
      <c r="D293" s="3"/>
      <c r="E293" s="3"/>
      <c r="F293" s="3"/>
    </row>
    <row r="294" spans="1:6">
      <c r="A294" s="26"/>
      <c r="B294" s="3"/>
      <c r="C294" s="3"/>
      <c r="D294" s="3"/>
      <c r="E294" s="3"/>
      <c r="F294" s="3"/>
    </row>
    <row r="295" spans="1:6">
      <c r="A295" s="26"/>
      <c r="B295" s="3"/>
      <c r="C295" s="3"/>
      <c r="D295" s="3"/>
      <c r="E295" s="3"/>
      <c r="F295" s="3"/>
    </row>
    <row r="296" spans="1:6">
      <c r="A296" s="26"/>
      <c r="B296" s="3"/>
      <c r="C296" s="3"/>
      <c r="D296" s="3"/>
      <c r="E296" s="3"/>
      <c r="F296" s="3"/>
    </row>
    <row r="297" spans="1:6">
      <c r="A297" s="26"/>
      <c r="B297" s="3"/>
      <c r="C297" s="3"/>
      <c r="D297" s="3"/>
      <c r="E297" s="3"/>
      <c r="F297" s="3"/>
    </row>
    <row r="298" spans="1:6">
      <c r="A298" s="26"/>
      <c r="B298" s="3"/>
      <c r="C298" s="3"/>
      <c r="D298" s="3"/>
      <c r="E298" s="3"/>
      <c r="F298" s="3"/>
    </row>
    <row r="299" spans="1:6">
      <c r="A299" s="26"/>
      <c r="B299" s="3"/>
      <c r="C299" s="3"/>
      <c r="D299" s="3"/>
      <c r="E299" s="3"/>
      <c r="F299" s="3"/>
    </row>
    <row r="300" spans="1:6">
      <c r="A300" s="26"/>
      <c r="B300" s="3"/>
      <c r="C300" s="3"/>
      <c r="D300" s="3"/>
      <c r="E300" s="3"/>
      <c r="F300" s="3"/>
    </row>
    <row r="301" spans="1:6">
      <c r="A301" s="26"/>
      <c r="B301" s="3"/>
      <c r="C301" s="3"/>
      <c r="D301" s="3"/>
      <c r="E301" s="3"/>
      <c r="F301" s="3"/>
    </row>
    <row r="302" spans="1:6">
      <c r="A302" s="26"/>
      <c r="B302" s="3"/>
      <c r="C302" s="3"/>
      <c r="D302" s="3"/>
      <c r="E302" s="3"/>
      <c r="F302" s="3"/>
    </row>
    <row r="303" spans="1:6">
      <c r="A303" s="26"/>
      <c r="B303" s="3"/>
      <c r="C303" s="3"/>
      <c r="D303" s="3"/>
      <c r="E303" s="3"/>
      <c r="F303" s="3"/>
    </row>
    <row r="304" spans="1:6">
      <c r="A304" s="26"/>
      <c r="B304" s="3"/>
      <c r="C304" s="3"/>
      <c r="D304" s="3"/>
      <c r="E304" s="3"/>
      <c r="F304" s="3"/>
    </row>
    <row r="305" spans="1:6">
      <c r="A305" s="26"/>
      <c r="B305" s="3"/>
      <c r="C305" s="3"/>
      <c r="D305" s="3"/>
      <c r="E305" s="3"/>
      <c r="F305" s="3"/>
    </row>
    <row r="306" spans="1:6">
      <c r="A306" s="26"/>
      <c r="B306" s="3"/>
      <c r="C306" s="3"/>
      <c r="D306" s="3"/>
      <c r="E306" s="3"/>
      <c r="F306" s="3"/>
    </row>
    <row r="307" spans="1:6">
      <c r="A307" s="26"/>
      <c r="B307" s="3"/>
      <c r="C307" s="3"/>
      <c r="D307" s="3"/>
      <c r="E307" s="3"/>
      <c r="F307" s="3"/>
    </row>
    <row r="308" spans="1:6">
      <c r="A308" s="26"/>
      <c r="B308" s="3"/>
      <c r="C308" s="3"/>
      <c r="D308" s="3"/>
      <c r="E308" s="3"/>
      <c r="F308" s="3"/>
    </row>
    <row r="309" spans="1:6">
      <c r="A309" s="26"/>
      <c r="B309" s="3"/>
      <c r="C309" s="3"/>
      <c r="D309" s="3"/>
      <c r="E309" s="3"/>
      <c r="F309" s="3"/>
    </row>
    <row r="310" spans="1:6">
      <c r="A310" s="26"/>
      <c r="B310" s="3"/>
      <c r="C310" s="3"/>
      <c r="D310" s="3"/>
      <c r="E310" s="3"/>
      <c r="F310" s="3"/>
    </row>
    <row r="311" spans="1:6">
      <c r="A311" s="26"/>
      <c r="B311" s="3"/>
      <c r="C311" s="3"/>
      <c r="D311" s="3"/>
      <c r="E311" s="3"/>
      <c r="F311" s="3"/>
    </row>
    <row r="312" spans="1:6">
      <c r="A312" s="26"/>
      <c r="B312" s="3"/>
      <c r="C312" s="3"/>
      <c r="D312" s="3"/>
      <c r="E312" s="3"/>
      <c r="F312" s="3"/>
    </row>
    <row r="313" spans="1:6">
      <c r="A313" s="26"/>
      <c r="B313" s="3"/>
      <c r="C313" s="3"/>
      <c r="D313" s="3"/>
      <c r="E313" s="3"/>
      <c r="F313" s="3"/>
    </row>
    <row r="314" spans="1:6">
      <c r="A314" s="26"/>
      <c r="B314" s="3"/>
      <c r="C314" s="3"/>
      <c r="D314" s="3"/>
      <c r="E314" s="3"/>
      <c r="F314" s="3"/>
    </row>
    <row r="315" spans="1:6">
      <c r="A315" s="26"/>
      <c r="B315" s="3"/>
      <c r="C315" s="3"/>
      <c r="D315" s="3"/>
      <c r="E315" s="3"/>
      <c r="F315" s="3"/>
    </row>
    <row r="316" spans="1:6">
      <c r="A316" s="26"/>
      <c r="B316" s="3"/>
      <c r="C316" s="3"/>
      <c r="D316" s="3"/>
      <c r="E316" s="3"/>
      <c r="F316" s="3"/>
    </row>
    <row r="317" spans="1:6">
      <c r="A317" s="26"/>
      <c r="B317" s="3"/>
      <c r="C317" s="3"/>
      <c r="D317" s="3"/>
      <c r="E317" s="3"/>
      <c r="F317" s="3"/>
    </row>
    <row r="318" spans="1:6">
      <c r="A318" s="26"/>
      <c r="B318" s="3"/>
      <c r="C318" s="3"/>
      <c r="D318" s="3"/>
      <c r="E318" s="3"/>
      <c r="F318" s="3"/>
    </row>
    <row r="319" spans="1:6">
      <c r="A319" s="26"/>
      <c r="B319" s="3"/>
      <c r="C319" s="3"/>
      <c r="D319" s="3"/>
      <c r="E319" s="3"/>
      <c r="F319" s="3"/>
    </row>
    <row r="320" spans="1:6">
      <c r="A320" s="26"/>
      <c r="B320" s="3"/>
      <c r="C320" s="3"/>
      <c r="D320" s="3"/>
      <c r="E320" s="3"/>
      <c r="F320" s="3"/>
    </row>
    <row r="321" spans="1:6">
      <c r="A321" s="26"/>
      <c r="B321" s="3"/>
      <c r="C321" s="3"/>
      <c r="D321" s="3"/>
      <c r="E321" s="3"/>
      <c r="F321" s="3"/>
    </row>
    <row r="322" spans="1:6">
      <c r="A322" s="26"/>
      <c r="B322" s="3"/>
      <c r="C322" s="3"/>
      <c r="D322" s="3"/>
      <c r="E322" s="3"/>
      <c r="F322" s="3"/>
    </row>
    <row r="323" spans="1:6">
      <c r="A323" s="26"/>
      <c r="B323" s="3"/>
      <c r="C323" s="3"/>
      <c r="D323" s="3"/>
      <c r="E323" s="3"/>
      <c r="F323" s="3"/>
    </row>
    <row r="324" spans="1:6">
      <c r="A324" s="26"/>
      <c r="B324" s="3"/>
      <c r="C324" s="3"/>
      <c r="D324" s="3"/>
      <c r="E324" s="3"/>
      <c r="F324" s="3"/>
    </row>
    <row r="325" spans="1:6">
      <c r="A325" s="26"/>
      <c r="B325" s="3"/>
      <c r="C325" s="3"/>
      <c r="D325" s="3"/>
      <c r="E325" s="3"/>
      <c r="F325" s="3"/>
    </row>
    <row r="326" spans="1:6">
      <c r="A326" s="26"/>
      <c r="B326" s="3"/>
      <c r="C326" s="3"/>
      <c r="D326" s="3"/>
      <c r="E326" s="3"/>
      <c r="F326" s="3"/>
    </row>
    <row r="327" spans="1:6">
      <c r="A327" s="26"/>
      <c r="B327" s="3"/>
      <c r="C327" s="3"/>
      <c r="D327" s="3"/>
      <c r="E327" s="3"/>
      <c r="F327" s="3"/>
    </row>
    <row r="328" spans="1:6">
      <c r="A328" s="26"/>
      <c r="B328" s="3"/>
      <c r="C328" s="3"/>
      <c r="D328" s="3"/>
      <c r="E328" s="3"/>
      <c r="F328" s="3"/>
    </row>
    <row r="329" spans="1:6">
      <c r="A329" s="26"/>
      <c r="B329" s="3"/>
      <c r="C329" s="3"/>
      <c r="D329" s="3"/>
      <c r="E329" s="3"/>
      <c r="F329" s="3"/>
    </row>
    <row r="330" spans="1:6">
      <c r="A330" s="26"/>
      <c r="B330" s="3"/>
      <c r="C330" s="3"/>
      <c r="D330" s="3"/>
      <c r="E330" s="3"/>
      <c r="F330" s="3"/>
    </row>
    <row r="331" spans="1:6">
      <c r="A331" s="26"/>
      <c r="B331" s="3"/>
      <c r="C331" s="3"/>
      <c r="D331" s="3"/>
      <c r="E331" s="3"/>
      <c r="F331" s="3"/>
    </row>
    <row r="332" spans="1:6">
      <c r="A332" s="26"/>
      <c r="B332" s="3"/>
      <c r="C332" s="3"/>
      <c r="D332" s="3"/>
      <c r="E332" s="3"/>
      <c r="F332" s="3"/>
    </row>
    <row r="333" spans="1:6">
      <c r="A333" s="26"/>
      <c r="B333" s="3"/>
      <c r="C333" s="3"/>
      <c r="D333" s="3"/>
      <c r="E333" s="3"/>
      <c r="F333" s="3"/>
    </row>
    <row r="334" spans="1:6">
      <c r="A334" s="26"/>
      <c r="B334" s="3"/>
      <c r="C334" s="3"/>
      <c r="D334" s="3"/>
      <c r="E334" s="3"/>
      <c r="F334" s="3"/>
    </row>
    <row r="335" spans="1:6">
      <c r="A335" s="26"/>
      <c r="B335" s="3"/>
      <c r="C335" s="3"/>
      <c r="D335" s="3"/>
      <c r="E335" s="3"/>
      <c r="F335" s="3"/>
    </row>
    <row r="336" spans="1:6">
      <c r="A336" s="26"/>
      <c r="B336" s="3"/>
      <c r="C336" s="3"/>
      <c r="D336" s="3"/>
      <c r="E336" s="3"/>
      <c r="F336" s="3"/>
    </row>
    <row r="337" spans="1:6">
      <c r="A337" s="26"/>
      <c r="B337" s="3"/>
      <c r="C337" s="3"/>
      <c r="D337" s="3"/>
      <c r="E337" s="3"/>
      <c r="F337" s="3"/>
    </row>
    <row r="338" spans="1:6">
      <c r="A338" s="26"/>
      <c r="B338" s="3"/>
      <c r="C338" s="3"/>
      <c r="D338" s="3"/>
      <c r="E338" s="3"/>
      <c r="F338" s="3"/>
    </row>
    <row r="339" spans="1:6">
      <c r="A339" s="26"/>
      <c r="B339" s="3"/>
      <c r="C339" s="3"/>
      <c r="D339" s="3"/>
      <c r="E339" s="3"/>
      <c r="F339" s="3"/>
    </row>
    <row r="340" spans="1:6">
      <c r="A340" s="26"/>
      <c r="B340" s="3"/>
      <c r="C340" s="3"/>
      <c r="D340" s="3"/>
      <c r="E340" s="3"/>
      <c r="F340" s="3"/>
    </row>
    <row r="341" spans="1:6">
      <c r="A341" s="26"/>
      <c r="B341" s="3"/>
      <c r="C341" s="3"/>
      <c r="D341" s="3"/>
      <c r="E341" s="3"/>
      <c r="F341" s="3"/>
    </row>
    <row r="342" spans="1:6">
      <c r="A342" s="26"/>
      <c r="B342" s="3"/>
      <c r="C342" s="3"/>
      <c r="D342" s="3"/>
      <c r="E342" s="3"/>
      <c r="F342" s="3"/>
    </row>
    <row r="343" spans="1:6">
      <c r="A343" s="26"/>
      <c r="B343" s="3"/>
      <c r="C343" s="3"/>
      <c r="D343" s="3"/>
      <c r="E343" s="3"/>
      <c r="F343" s="3"/>
    </row>
    <row r="344" spans="1:6">
      <c r="A344" s="26"/>
      <c r="B344" s="3"/>
      <c r="C344" s="3"/>
      <c r="D344" s="3"/>
      <c r="E344" s="3"/>
      <c r="F344" s="3"/>
    </row>
    <row r="345" spans="1:6">
      <c r="A345" s="26"/>
      <c r="B345" s="3"/>
      <c r="C345" s="3"/>
      <c r="D345" s="3"/>
      <c r="E345" s="3"/>
      <c r="F345" s="3"/>
    </row>
    <row r="346" spans="1:6">
      <c r="A346" s="26"/>
      <c r="B346" s="3"/>
      <c r="C346" s="3"/>
      <c r="D346" s="3"/>
      <c r="E346" s="3"/>
      <c r="F346" s="3"/>
    </row>
    <row r="347" spans="1:6">
      <c r="A347" s="26"/>
      <c r="B347" s="3"/>
      <c r="C347" s="3"/>
      <c r="D347" s="3"/>
      <c r="E347" s="3"/>
      <c r="F347" s="3"/>
    </row>
    <row r="348" spans="1:6">
      <c r="A348" s="26"/>
      <c r="B348" s="3"/>
      <c r="C348" s="3"/>
      <c r="D348" s="3"/>
      <c r="E348" s="3"/>
      <c r="F348" s="3"/>
    </row>
    <row r="349" spans="1:6">
      <c r="A349" s="26"/>
      <c r="B349" s="3"/>
      <c r="C349" s="3"/>
      <c r="D349" s="3"/>
      <c r="E349" s="3"/>
      <c r="F349" s="3"/>
    </row>
    <row r="350" spans="1:6">
      <c r="A350" s="26"/>
      <c r="B350" s="3"/>
      <c r="C350" s="3"/>
      <c r="D350" s="3"/>
      <c r="E350" s="3"/>
      <c r="F350" s="3"/>
    </row>
    <row r="351" spans="1:6">
      <c r="A351" s="26"/>
      <c r="B351" s="3"/>
      <c r="C351" s="3"/>
      <c r="D351" s="3"/>
      <c r="E351" s="3"/>
      <c r="F351" s="3"/>
    </row>
    <row r="352" spans="1:6">
      <c r="A352" s="26"/>
      <c r="B352" s="3"/>
      <c r="C352" s="3"/>
      <c r="D352" s="3"/>
      <c r="E352" s="3"/>
      <c r="F352" s="3"/>
    </row>
    <row r="353" spans="1:6">
      <c r="A353" s="26"/>
      <c r="B353" s="3"/>
      <c r="C353" s="3"/>
      <c r="D353" s="3"/>
      <c r="E353" s="3"/>
      <c r="F353" s="3"/>
    </row>
    <row r="354" spans="1:6">
      <c r="A354" s="26"/>
      <c r="B354" s="3"/>
      <c r="C354" s="3"/>
      <c r="D354" s="3"/>
      <c r="E354" s="3"/>
      <c r="F354" s="3"/>
    </row>
    <row r="355" spans="1:6">
      <c r="A355" s="26"/>
      <c r="B355" s="3"/>
      <c r="C355" s="3"/>
      <c r="D355" s="3"/>
      <c r="E355" s="3"/>
      <c r="F355" s="3"/>
    </row>
    <row r="356" spans="1:6">
      <c r="A356" s="26"/>
      <c r="B356" s="3"/>
      <c r="C356" s="3"/>
      <c r="D356" s="3"/>
      <c r="E356" s="3"/>
      <c r="F356" s="3"/>
    </row>
    <row r="357" spans="1:6">
      <c r="A357" s="26"/>
      <c r="B357" s="3"/>
      <c r="C357" s="3"/>
      <c r="D357" s="3"/>
      <c r="E357" s="3"/>
      <c r="F357" s="3"/>
    </row>
    <row r="358" spans="1:6">
      <c r="A358" s="26"/>
      <c r="B358" s="3"/>
      <c r="C358" s="3"/>
      <c r="D358" s="3"/>
      <c r="E358" s="3"/>
      <c r="F358" s="3"/>
    </row>
    <row r="359" spans="1:6">
      <c r="A359" s="26"/>
      <c r="B359" s="3"/>
      <c r="C359" s="3"/>
      <c r="D359" s="3"/>
      <c r="E359" s="3"/>
      <c r="F359" s="3"/>
    </row>
    <row r="360" spans="1:6">
      <c r="A360" s="26"/>
      <c r="B360" s="3"/>
      <c r="C360" s="3"/>
      <c r="D360" s="3"/>
      <c r="E360" s="3"/>
      <c r="F360" s="3"/>
    </row>
    <row r="361" spans="1:6">
      <c r="A361" s="26"/>
      <c r="B361" s="3"/>
      <c r="C361" s="3"/>
      <c r="D361" s="3"/>
      <c r="E361" s="3"/>
      <c r="F361" s="3"/>
    </row>
    <row r="362" spans="1:6">
      <c r="A362" s="26"/>
      <c r="B362" s="3"/>
      <c r="C362" s="3"/>
      <c r="D362" s="3"/>
      <c r="E362" s="3"/>
      <c r="F362" s="3"/>
    </row>
    <row r="363" spans="1:6">
      <c r="A363" s="26"/>
      <c r="B363" s="3"/>
      <c r="C363" s="3"/>
      <c r="D363" s="3"/>
      <c r="E363" s="3"/>
      <c r="F363" s="3"/>
    </row>
    <row r="364" spans="1:6">
      <c r="A364" s="26"/>
      <c r="B364" s="3"/>
      <c r="C364" s="3"/>
      <c r="D364" s="3"/>
      <c r="E364" s="3"/>
      <c r="F364" s="3"/>
    </row>
    <row r="365" spans="1:6">
      <c r="A365" s="26"/>
      <c r="B365" s="3"/>
      <c r="C365" s="3"/>
      <c r="D365" s="3"/>
      <c r="E365" s="3"/>
      <c r="F365" s="3"/>
    </row>
    <row r="366" spans="1:6">
      <c r="A366" s="26"/>
      <c r="B366" s="3"/>
      <c r="C366" s="3"/>
      <c r="D366" s="3"/>
      <c r="E366" s="3"/>
      <c r="F366" s="3"/>
    </row>
    <row r="367" spans="1:6">
      <c r="A367" s="26"/>
      <c r="B367" s="3"/>
      <c r="C367" s="3"/>
      <c r="D367" s="3"/>
      <c r="E367" s="3"/>
      <c r="F367" s="3"/>
    </row>
    <row r="368" spans="1:6">
      <c r="A368" s="26"/>
      <c r="B368" s="3"/>
      <c r="C368" s="3"/>
      <c r="D368" s="3"/>
      <c r="E368" s="3"/>
      <c r="F368" s="3"/>
    </row>
    <row r="369" spans="1:6">
      <c r="A369" s="26"/>
      <c r="B369" s="3"/>
      <c r="C369" s="3"/>
      <c r="D369" s="3"/>
      <c r="E369" s="3"/>
      <c r="F369" s="3"/>
    </row>
    <row r="370" spans="1:6">
      <c r="A370" s="26"/>
      <c r="B370" s="3"/>
      <c r="C370" s="3"/>
      <c r="D370" s="3"/>
      <c r="E370" s="3"/>
      <c r="F370" s="3"/>
    </row>
    <row r="371" spans="1:6">
      <c r="A371" s="26"/>
      <c r="B371" s="3"/>
      <c r="C371" s="3"/>
      <c r="D371" s="3"/>
      <c r="E371" s="3"/>
      <c r="F371" s="3"/>
    </row>
    <row r="372" spans="1:6">
      <c r="A372" s="26"/>
      <c r="B372" s="3"/>
      <c r="C372" s="3"/>
      <c r="D372" s="3"/>
      <c r="E372" s="3"/>
      <c r="F372" s="3"/>
    </row>
    <row r="373" spans="1:6">
      <c r="A373" s="26"/>
      <c r="B373" s="3"/>
      <c r="C373" s="3"/>
      <c r="D373" s="3"/>
      <c r="E373" s="3"/>
      <c r="F373" s="3"/>
    </row>
    <row r="374" spans="1:6">
      <c r="A374" s="26"/>
      <c r="B374" s="3"/>
      <c r="C374" s="3"/>
      <c r="D374" s="3"/>
      <c r="E374" s="3"/>
      <c r="F374" s="3"/>
    </row>
    <row r="375" spans="1:6">
      <c r="A375" s="26"/>
      <c r="B375" s="3"/>
      <c r="C375" s="3"/>
      <c r="D375" s="3"/>
      <c r="E375" s="3"/>
      <c r="F375" s="3"/>
    </row>
    <row r="376" spans="1:6">
      <c r="A376" s="26"/>
      <c r="B376" s="3"/>
      <c r="C376" s="3"/>
      <c r="D376" s="3"/>
      <c r="E376" s="3"/>
      <c r="F376" s="3"/>
    </row>
    <row r="377" spans="1:6">
      <c r="A377" s="26"/>
      <c r="B377" s="3"/>
      <c r="C377" s="3"/>
      <c r="D377" s="3"/>
      <c r="E377" s="3"/>
      <c r="F377" s="3"/>
    </row>
    <row r="378" spans="1:6">
      <c r="A378" s="26"/>
      <c r="B378" s="3"/>
      <c r="C378" s="3"/>
      <c r="D378" s="3"/>
      <c r="E378" s="3"/>
      <c r="F378" s="3"/>
    </row>
    <row r="379" spans="1:6">
      <c r="A379" s="26"/>
      <c r="B379" s="3"/>
      <c r="C379" s="3"/>
      <c r="D379" s="3"/>
      <c r="E379" s="3"/>
      <c r="F379" s="3"/>
    </row>
    <row r="380" spans="1:6">
      <c r="A380" s="26"/>
      <c r="B380" s="3"/>
      <c r="C380" s="3"/>
      <c r="D380" s="3"/>
      <c r="E380" s="3"/>
      <c r="F380" s="3"/>
    </row>
    <row r="381" spans="1:6">
      <c r="A381" s="26"/>
      <c r="B381" s="3"/>
      <c r="C381" s="3"/>
      <c r="D381" s="3"/>
      <c r="E381" s="3"/>
      <c r="F381" s="3"/>
    </row>
    <row r="382" spans="1:6">
      <c r="A382" s="26"/>
      <c r="B382" s="3"/>
      <c r="C382" s="3"/>
      <c r="D382" s="3"/>
      <c r="E382" s="3"/>
      <c r="F382" s="3"/>
    </row>
    <row r="383" spans="1:6">
      <c r="A383" s="26"/>
      <c r="B383" s="3"/>
      <c r="C383" s="3"/>
      <c r="D383" s="3"/>
      <c r="E383" s="3"/>
      <c r="F383" s="3"/>
    </row>
    <row r="384" spans="1:6">
      <c r="A384" s="26"/>
      <c r="B384" s="3"/>
      <c r="C384" s="3"/>
      <c r="D384" s="3"/>
      <c r="E384" s="3"/>
      <c r="F384" s="3"/>
    </row>
    <row r="385" spans="1:6">
      <c r="A385" s="26"/>
      <c r="B385" s="3"/>
      <c r="C385" s="3"/>
      <c r="D385" s="3"/>
      <c r="E385" s="3"/>
      <c r="F385" s="3"/>
    </row>
    <row r="386" spans="1:6">
      <c r="A386" s="26"/>
      <c r="B386" s="3"/>
      <c r="C386" s="3"/>
      <c r="D386" s="3"/>
      <c r="E386" s="3"/>
      <c r="F386" s="3"/>
    </row>
    <row r="387" spans="1:6">
      <c r="A387" s="26"/>
      <c r="B387" s="3"/>
      <c r="C387" s="3"/>
      <c r="D387" s="3"/>
      <c r="E387" s="3"/>
      <c r="F387" s="3"/>
    </row>
    <row r="388" spans="1:6">
      <c r="A388" s="26"/>
      <c r="B388" s="3"/>
      <c r="C388" s="3"/>
      <c r="D388" s="3"/>
      <c r="E388" s="3"/>
      <c r="F388" s="3"/>
    </row>
    <row r="389" spans="1:6">
      <c r="A389" s="26"/>
      <c r="B389" s="3"/>
      <c r="C389" s="3"/>
      <c r="D389" s="3"/>
      <c r="E389" s="3"/>
      <c r="F389" s="3"/>
    </row>
    <row r="390" spans="1:6">
      <c r="A390" s="26"/>
      <c r="B390" s="3"/>
      <c r="C390" s="3"/>
      <c r="D390" s="3"/>
      <c r="E390" s="3"/>
      <c r="F390" s="3"/>
    </row>
    <row r="391" spans="1:6">
      <c r="A391" s="26"/>
      <c r="B391" s="3"/>
      <c r="C391" s="3"/>
      <c r="D391" s="3"/>
      <c r="E391" s="3"/>
      <c r="F391" s="3"/>
    </row>
    <row r="392" spans="1:6">
      <c r="A392" s="26"/>
      <c r="B392" s="3"/>
      <c r="C392" s="3"/>
      <c r="D392" s="3"/>
      <c r="E392" s="3"/>
      <c r="F392" s="3"/>
    </row>
    <row r="393" spans="1:6">
      <c r="A393" s="26"/>
      <c r="B393" s="3"/>
      <c r="C393" s="3"/>
      <c r="D393" s="3"/>
      <c r="E393" s="3"/>
      <c r="F393" s="3"/>
    </row>
    <row r="394" spans="1:6">
      <c r="A394" s="26"/>
      <c r="B394" s="3"/>
      <c r="C394" s="3"/>
      <c r="D394" s="3"/>
      <c r="E394" s="3"/>
      <c r="F394" s="3"/>
    </row>
    <row r="395" spans="1:6">
      <c r="A395" s="26"/>
      <c r="B395" s="3"/>
      <c r="C395" s="3"/>
      <c r="D395" s="3"/>
      <c r="E395" s="3"/>
      <c r="F395" s="3"/>
    </row>
    <row r="396" spans="1:6">
      <c r="A396" s="26"/>
      <c r="B396" s="3"/>
      <c r="C396" s="3"/>
      <c r="D396" s="3"/>
      <c r="E396" s="3"/>
      <c r="F396" s="3"/>
    </row>
    <row r="397" spans="1:6">
      <c r="A397" s="26"/>
      <c r="B397" s="3"/>
      <c r="C397" s="3"/>
      <c r="D397" s="3"/>
      <c r="E397" s="3"/>
      <c r="F397" s="3"/>
    </row>
    <row r="398" spans="1:6">
      <c r="A398" s="26"/>
      <c r="B398" s="3"/>
      <c r="C398" s="3"/>
      <c r="D398" s="3"/>
      <c r="E398" s="3"/>
      <c r="F398" s="3"/>
    </row>
    <row r="399" spans="1:6">
      <c r="A399" s="26"/>
      <c r="B399" s="3"/>
      <c r="C399" s="3"/>
      <c r="D399" s="3"/>
      <c r="E399" s="3"/>
      <c r="F399" s="3"/>
    </row>
    <row r="400" spans="1:6">
      <c r="A400" s="26"/>
      <c r="B400" s="3"/>
      <c r="C400" s="3"/>
      <c r="D400" s="3"/>
      <c r="E400" s="3"/>
      <c r="F400" s="3"/>
    </row>
    <row r="401" spans="1:6">
      <c r="A401" s="26"/>
      <c r="B401" s="3"/>
      <c r="C401" s="3"/>
      <c r="D401" s="3"/>
      <c r="E401" s="3"/>
      <c r="F401" s="3"/>
    </row>
    <row r="402" spans="1:6">
      <c r="A402" s="26"/>
      <c r="B402" s="3"/>
      <c r="C402" s="3"/>
      <c r="D402" s="3"/>
      <c r="E402" s="3"/>
      <c r="F402" s="3"/>
    </row>
    <row r="403" spans="1:6">
      <c r="A403" s="26"/>
      <c r="B403" s="3"/>
      <c r="C403" s="3"/>
      <c r="D403" s="3"/>
      <c r="E403" s="3"/>
      <c r="F403" s="3"/>
    </row>
    <row r="404" spans="1:6">
      <c r="A404" s="26"/>
      <c r="B404" s="3"/>
      <c r="C404" s="3"/>
      <c r="D404" s="3"/>
      <c r="E404" s="3"/>
      <c r="F404" s="3"/>
    </row>
    <row r="405" spans="1:6">
      <c r="A405" s="26"/>
      <c r="B405" s="3"/>
      <c r="C405" s="3"/>
      <c r="D405" s="3"/>
      <c r="E405" s="3"/>
      <c r="F405" s="3"/>
    </row>
    <row r="406" spans="1:6">
      <c r="A406" s="26"/>
      <c r="B406" s="3"/>
      <c r="C406" s="3"/>
      <c r="D406" s="3"/>
      <c r="E406" s="3"/>
      <c r="F406" s="3"/>
    </row>
    <row r="407" spans="1:6">
      <c r="A407" s="26"/>
      <c r="B407" s="3"/>
      <c r="C407" s="3"/>
      <c r="D407" s="3"/>
      <c r="E407" s="3"/>
      <c r="F407" s="3"/>
    </row>
    <row r="408" spans="1:6">
      <c r="A408" s="26"/>
      <c r="B408" s="3"/>
      <c r="C408" s="3"/>
      <c r="D408" s="3"/>
      <c r="E408" s="3"/>
      <c r="F408" s="3"/>
    </row>
    <row r="409" spans="1:6">
      <c r="A409" s="26"/>
      <c r="B409" s="3"/>
      <c r="C409" s="3"/>
      <c r="D409" s="3"/>
      <c r="E409" s="3"/>
      <c r="F409" s="3"/>
    </row>
    <row r="410" spans="1:6">
      <c r="A410" s="26"/>
      <c r="B410" s="3"/>
      <c r="C410" s="3"/>
      <c r="D410" s="3"/>
      <c r="E410" s="3"/>
      <c r="F410" s="3"/>
    </row>
    <row r="411" spans="1:6">
      <c r="A411" s="26"/>
      <c r="B411" s="3"/>
      <c r="C411" s="3"/>
      <c r="D411" s="3"/>
      <c r="E411" s="3"/>
      <c r="F411" s="3"/>
    </row>
    <row r="412" spans="1:6">
      <c r="A412" s="26"/>
      <c r="B412" s="3"/>
      <c r="C412" s="3"/>
      <c r="D412" s="3"/>
      <c r="E412" s="3"/>
      <c r="F412" s="3"/>
    </row>
    <row r="413" spans="1:6">
      <c r="A413" s="26"/>
      <c r="B413" s="3"/>
      <c r="C413" s="3"/>
      <c r="D413" s="3"/>
      <c r="E413" s="3"/>
      <c r="F413" s="3"/>
    </row>
    <row r="414" spans="1:6">
      <c r="A414" s="26"/>
      <c r="B414" s="3"/>
      <c r="C414" s="3"/>
      <c r="D414" s="3"/>
      <c r="E414" s="3"/>
      <c r="F414" s="3"/>
    </row>
    <row r="415" spans="1:6">
      <c r="A415" s="26"/>
      <c r="B415" s="3"/>
      <c r="C415" s="3"/>
      <c r="D415" s="3"/>
      <c r="E415" s="3"/>
      <c r="F415" s="3"/>
    </row>
    <row r="416" spans="1:6">
      <c r="A416" s="26"/>
      <c r="B416" s="3"/>
      <c r="C416" s="3"/>
      <c r="D416" s="3"/>
      <c r="E416" s="3"/>
      <c r="F416" s="3"/>
    </row>
    <row r="417" spans="1:6">
      <c r="A417" s="26"/>
      <c r="B417" s="3"/>
      <c r="C417" s="3"/>
      <c r="D417" s="3"/>
      <c r="E417" s="3"/>
      <c r="F417" s="3"/>
    </row>
    <row r="418" spans="1:6">
      <c r="A418" s="26"/>
      <c r="B418" s="3"/>
      <c r="C418" s="3"/>
      <c r="D418" s="3"/>
      <c r="E418" s="3"/>
      <c r="F418" s="3"/>
    </row>
    <row r="419" spans="1:6">
      <c r="A419" s="26"/>
      <c r="B419" s="3"/>
      <c r="C419" s="3"/>
      <c r="D419" s="3"/>
      <c r="E419" s="3"/>
      <c r="F419" s="3"/>
    </row>
    <row r="420" spans="1:6">
      <c r="A420" s="26"/>
      <c r="B420" s="3"/>
      <c r="C420" s="3"/>
      <c r="D420" s="3"/>
      <c r="E420" s="3"/>
      <c r="F420" s="3"/>
    </row>
    <row r="421" spans="1:6">
      <c r="A421" s="26"/>
      <c r="B421" s="3"/>
      <c r="C421" s="3"/>
      <c r="D421" s="3"/>
      <c r="E421" s="3"/>
      <c r="F421" s="3"/>
    </row>
    <row r="422" spans="1:6">
      <c r="A422" s="26"/>
      <c r="B422" s="3"/>
      <c r="C422" s="3"/>
      <c r="D422" s="3"/>
      <c r="E422" s="3"/>
      <c r="F422" s="3"/>
    </row>
    <row r="423" spans="1:6">
      <c r="A423" s="26"/>
      <c r="B423" s="3"/>
      <c r="C423" s="3"/>
      <c r="D423" s="3"/>
      <c r="E423" s="3"/>
      <c r="F423" s="3"/>
    </row>
    <row r="424" spans="1:6">
      <c r="A424" s="26"/>
      <c r="B424" s="3"/>
      <c r="C424" s="3"/>
      <c r="D424" s="3"/>
      <c r="E424" s="3"/>
      <c r="F424" s="3"/>
    </row>
    <row r="425" spans="1:6">
      <c r="A425" s="26"/>
      <c r="B425" s="3"/>
      <c r="C425" s="3"/>
      <c r="D425" s="3"/>
      <c r="E425" s="3"/>
      <c r="F425" s="3"/>
    </row>
    <row r="426" spans="1:6">
      <c r="A426" s="26"/>
      <c r="B426" s="3"/>
      <c r="C426" s="3"/>
      <c r="D426" s="3"/>
      <c r="E426" s="3"/>
      <c r="F426" s="3"/>
    </row>
    <row r="427" spans="1:6">
      <c r="A427" s="26"/>
      <c r="B427" s="3"/>
      <c r="C427" s="3"/>
      <c r="D427" s="3"/>
      <c r="E427" s="3"/>
      <c r="F427" s="3"/>
    </row>
    <row r="428" spans="1:6">
      <c r="A428" s="26"/>
      <c r="B428" s="3"/>
      <c r="C428" s="3"/>
      <c r="D428" s="3"/>
      <c r="E428" s="3"/>
      <c r="F428" s="3"/>
    </row>
    <row r="429" spans="1:6">
      <c r="A429" s="26"/>
      <c r="B429" s="3"/>
      <c r="C429" s="3"/>
      <c r="D429" s="3"/>
      <c r="E429" s="3"/>
      <c r="F429" s="3"/>
    </row>
    <row r="430" spans="1:6">
      <c r="A430" s="26"/>
      <c r="B430" s="3"/>
      <c r="C430" s="3"/>
      <c r="D430" s="3"/>
      <c r="E430" s="3"/>
      <c r="F430" s="3"/>
    </row>
    <row r="431" spans="1:6">
      <c r="A431" s="26"/>
      <c r="B431" s="3"/>
      <c r="C431" s="3"/>
      <c r="D431" s="3"/>
      <c r="E431" s="3"/>
      <c r="F431" s="3"/>
    </row>
    <row r="432" spans="1:6">
      <c r="A432" s="26"/>
      <c r="B432" s="3"/>
      <c r="C432" s="3"/>
      <c r="D432" s="3"/>
      <c r="E432" s="3"/>
      <c r="F432" s="3"/>
    </row>
    <row r="433" spans="1:6">
      <c r="A433" s="26"/>
      <c r="B433" s="3"/>
      <c r="C433" s="3"/>
      <c r="D433" s="3"/>
      <c r="E433" s="3"/>
      <c r="F433" s="3"/>
    </row>
    <row r="434" spans="1:6">
      <c r="A434" s="26"/>
      <c r="B434" s="3"/>
      <c r="C434" s="3"/>
      <c r="D434" s="3"/>
      <c r="E434" s="3"/>
      <c r="F434" s="3"/>
    </row>
    <row r="435" spans="1:6">
      <c r="A435" s="26"/>
      <c r="B435" s="3"/>
      <c r="C435" s="3"/>
      <c r="D435" s="3"/>
      <c r="E435" s="3"/>
      <c r="F435" s="3"/>
    </row>
    <row r="436" spans="1:6">
      <c r="A436" s="26"/>
      <c r="B436" s="3"/>
      <c r="C436" s="3"/>
      <c r="D436" s="3"/>
      <c r="E436" s="3"/>
      <c r="F436" s="3"/>
    </row>
    <row r="437" spans="1:6">
      <c r="A437" s="26"/>
      <c r="B437" s="3"/>
      <c r="C437" s="3"/>
      <c r="D437" s="3"/>
      <c r="E437" s="3"/>
      <c r="F437" s="3"/>
    </row>
    <row r="438" spans="1:6">
      <c r="A438" s="26"/>
      <c r="B438" s="3"/>
      <c r="C438" s="3"/>
      <c r="D438" s="3"/>
      <c r="E438" s="3"/>
      <c r="F438" s="3"/>
    </row>
    <row r="439" spans="1:6">
      <c r="A439" s="26"/>
      <c r="B439" s="3"/>
      <c r="C439" s="3"/>
      <c r="D439" s="3"/>
      <c r="E439" s="3"/>
      <c r="F439" s="3"/>
    </row>
    <row r="440" spans="1:6">
      <c r="A440" s="26"/>
      <c r="B440" s="3"/>
      <c r="C440" s="3"/>
      <c r="D440" s="3"/>
      <c r="E440" s="3"/>
      <c r="F440" s="3"/>
    </row>
    <row r="441" spans="1:6">
      <c r="A441" s="26"/>
      <c r="B441" s="3"/>
      <c r="C441" s="3"/>
      <c r="D441" s="3"/>
      <c r="E441" s="3"/>
      <c r="F441" s="3"/>
    </row>
    <row r="442" spans="1:6">
      <c r="A442" s="26"/>
      <c r="B442" s="3"/>
      <c r="C442" s="3"/>
      <c r="D442" s="3"/>
      <c r="E442" s="3"/>
      <c r="F442" s="3"/>
    </row>
    <row r="443" spans="1:6">
      <c r="A443" s="26"/>
      <c r="B443" s="3"/>
      <c r="C443" s="3"/>
      <c r="D443" s="3"/>
      <c r="E443" s="3"/>
      <c r="F443" s="3"/>
    </row>
    <row r="444" spans="1:6">
      <c r="A444" s="26"/>
      <c r="B444" s="3"/>
      <c r="C444" s="3"/>
      <c r="D444" s="3"/>
      <c r="E444" s="3"/>
      <c r="F444" s="3"/>
    </row>
    <row r="445" spans="1:6">
      <c r="A445" s="26"/>
      <c r="B445" s="3"/>
      <c r="C445" s="3"/>
      <c r="D445" s="3"/>
      <c r="E445" s="3"/>
      <c r="F445" s="3"/>
    </row>
    <row r="446" spans="1:6">
      <c r="A446" s="26"/>
      <c r="B446" s="3"/>
      <c r="C446" s="3"/>
      <c r="D446" s="3"/>
      <c r="E446" s="3"/>
      <c r="F446" s="3"/>
    </row>
    <row r="447" spans="1:6">
      <c r="A447" s="26"/>
      <c r="B447" s="3"/>
      <c r="C447" s="3"/>
      <c r="D447" s="3"/>
      <c r="E447" s="3"/>
      <c r="F447" s="3"/>
    </row>
    <row r="448" spans="1:6">
      <c r="A448" s="26"/>
      <c r="B448" s="3"/>
      <c r="C448" s="3"/>
      <c r="D448" s="3"/>
      <c r="E448" s="3"/>
      <c r="F448" s="3"/>
    </row>
    <row r="449" spans="1:6">
      <c r="A449" s="26"/>
      <c r="B449" s="3"/>
      <c r="C449" s="3"/>
      <c r="D449" s="3"/>
      <c r="E449" s="3"/>
      <c r="F449" s="3"/>
    </row>
  </sheetData>
  <mergeCells count="36">
    <mergeCell ref="B9:D9"/>
    <mergeCell ref="B4:C4"/>
    <mergeCell ref="B5:D5"/>
    <mergeCell ref="B6:D6"/>
    <mergeCell ref="B7:C7"/>
    <mergeCell ref="B8:D8"/>
    <mergeCell ref="A20:F20"/>
    <mergeCell ref="B10:D10"/>
    <mergeCell ref="B11:C11"/>
    <mergeCell ref="D11:E11"/>
    <mergeCell ref="B12:C12"/>
    <mergeCell ref="D12:E12"/>
    <mergeCell ref="B13:C13"/>
    <mergeCell ref="B14:D14"/>
    <mergeCell ref="B15:C15"/>
    <mergeCell ref="B16:C16"/>
    <mergeCell ref="A18:F18"/>
    <mergeCell ref="A19:F19"/>
    <mergeCell ref="A88:F88"/>
    <mergeCell ref="A21:F21"/>
    <mergeCell ref="A23:F23"/>
    <mergeCell ref="A25:A26"/>
    <mergeCell ref="B25:B26"/>
    <mergeCell ref="C25:F25"/>
    <mergeCell ref="A28:F28"/>
    <mergeCell ref="A45:F45"/>
    <mergeCell ref="A54:F54"/>
    <mergeCell ref="A66:F66"/>
    <mergeCell ref="A79:F79"/>
    <mergeCell ref="A86:F86"/>
    <mergeCell ref="H89:I101"/>
    <mergeCell ref="A102:F102"/>
    <mergeCell ref="A111:F111"/>
    <mergeCell ref="E124:F124"/>
    <mergeCell ref="C125:D125"/>
    <mergeCell ref="E125:F125"/>
  </mergeCells>
  <phoneticPr fontId="3" type="noConversion"/>
  <pageMargins left="0.70866141732283472" right="0.70866141732283472" top="0" bottom="0.74803149606299213" header="0.31496062992125984" footer="0.31496062992125984"/>
  <pageSetup paperSize="9" scale="65" fitToHeight="0" orientation="landscape" verticalDpi="300" r:id="rId1"/>
  <headerFooter alignWithMargins="0"/>
  <rowBreaks count="3" manualBreakCount="3">
    <brk id="40" max="5" man="1"/>
    <brk id="73" max="5" man="1"/>
    <brk id="10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RowHeight="18.75"/>
  <cols>
    <col min="1" max="1" width="92.85546875" style="3" customWidth="1"/>
    <col min="2" max="2" width="14.85546875" style="15" customWidth="1"/>
    <col min="3" max="7" width="22.42578125" style="15" customWidth="1"/>
    <col min="8" max="8" width="19.85546875" style="15" customWidth="1"/>
    <col min="9" max="9" width="95.42578125" style="15" customWidth="1"/>
    <col min="10" max="16384" width="9.140625" style="3"/>
  </cols>
  <sheetData>
    <row r="1" spans="1:9">
      <c r="A1" s="208" t="s">
        <v>69</v>
      </c>
      <c r="B1" s="208"/>
      <c r="C1" s="208"/>
      <c r="D1" s="208"/>
      <c r="E1" s="208"/>
      <c r="F1" s="208"/>
      <c r="G1" s="208"/>
      <c r="H1" s="208"/>
      <c r="I1" s="208"/>
    </row>
    <row r="2" spans="1:9" ht="12.75" customHeight="1">
      <c r="A2" s="19"/>
      <c r="B2" s="29"/>
      <c r="C2" s="29"/>
      <c r="D2" s="29"/>
      <c r="E2" s="29"/>
      <c r="F2" s="29"/>
      <c r="G2" s="29"/>
      <c r="H2" s="29"/>
      <c r="I2" s="29"/>
    </row>
    <row r="3" spans="1:9" ht="39" customHeight="1">
      <c r="A3" s="213" t="s">
        <v>138</v>
      </c>
      <c r="B3" s="212" t="s">
        <v>18</v>
      </c>
      <c r="C3" s="212" t="s">
        <v>209</v>
      </c>
      <c r="D3" s="212"/>
      <c r="E3" s="213" t="s">
        <v>293</v>
      </c>
      <c r="F3" s="213"/>
      <c r="G3" s="213"/>
      <c r="H3" s="213"/>
      <c r="I3" s="213"/>
    </row>
    <row r="4" spans="1:9" ht="75">
      <c r="A4" s="213"/>
      <c r="B4" s="212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295</v>
      </c>
      <c r="H4" s="40" t="s">
        <v>134</v>
      </c>
      <c r="I4" s="7" t="s">
        <v>132</v>
      </c>
    </row>
    <row r="5" spans="1:9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  <c r="I5" s="6">
        <v>9</v>
      </c>
    </row>
    <row r="6" spans="1:9" s="5" customFormat="1" ht="24.95" customHeight="1">
      <c r="A6" s="202" t="s">
        <v>131</v>
      </c>
      <c r="B6" s="202"/>
      <c r="C6" s="202"/>
      <c r="D6" s="202"/>
      <c r="E6" s="202"/>
      <c r="F6" s="202"/>
      <c r="G6" s="202"/>
      <c r="H6" s="202"/>
      <c r="I6" s="202"/>
    </row>
    <row r="7" spans="1:9" s="5" customFormat="1" ht="20.100000000000001" customHeight="1">
      <c r="A7" s="10" t="s">
        <v>109</v>
      </c>
      <c r="B7" s="11">
        <v>1000</v>
      </c>
      <c r="C7" s="91">
        <f>'[36]I. Фін результат'!$C$7</f>
        <v>53177</v>
      </c>
      <c r="D7" s="91">
        <f>'[37]I. Фін результат'!$C$7</f>
        <v>71867</v>
      </c>
      <c r="E7" s="91">
        <f>'[36]I. Фін результат'!$D$7</f>
        <v>75448.399999999994</v>
      </c>
      <c r="F7" s="91">
        <f>D7</f>
        <v>71867</v>
      </c>
      <c r="G7" s="86">
        <f>-3581.4</f>
        <v>-3581.4</v>
      </c>
      <c r="H7" s="66">
        <f>(F7/E7)*100</f>
        <v>95.253179656559979</v>
      </c>
      <c r="I7" s="48"/>
    </row>
    <row r="8" spans="1:9" ht="20.100000000000001" customHeight="1">
      <c r="A8" s="8" t="s">
        <v>101</v>
      </c>
      <c r="B8" s="9">
        <v>1010</v>
      </c>
      <c r="C8" s="92">
        <f>'[36]I. Фін результат'!$C$8</f>
        <v>-51213.042999999998</v>
      </c>
      <c r="D8" s="92">
        <f>'[37]I. Фін результат'!$C$8</f>
        <v>-70323.099999999991</v>
      </c>
      <c r="E8" s="92">
        <f>'[36]I. Фін результат'!$D$8</f>
        <v>-73962.300000000017</v>
      </c>
      <c r="F8" s="91">
        <f t="shared" ref="F8:F16" si="0">D8</f>
        <v>-70323.099999999991</v>
      </c>
      <c r="G8" s="91">
        <v>-3639</v>
      </c>
      <c r="H8" s="64">
        <f t="shared" ref="H8:H71" si="1">(F8/E8)*100</f>
        <v>95.079655446085326</v>
      </c>
      <c r="I8" s="47"/>
    </row>
    <row r="9" spans="1:9" s="2" customFormat="1" ht="20.100000000000001" customHeight="1">
      <c r="A9" s="8" t="s">
        <v>240</v>
      </c>
      <c r="B9" s="7">
        <v>1011</v>
      </c>
      <c r="C9" s="91">
        <f>'[36]I. Фін результат'!$C$9</f>
        <v>-2529.6419999999998</v>
      </c>
      <c r="D9" s="91">
        <f>'[37]I. Фін результат'!$C$9</f>
        <v>-2893.3</v>
      </c>
      <c r="E9" s="91">
        <f>'[36]I. Фін результат'!$D$9</f>
        <v>-3602.3</v>
      </c>
      <c r="F9" s="91">
        <f t="shared" si="0"/>
        <v>-2893.3</v>
      </c>
      <c r="G9" s="91">
        <v>-709</v>
      </c>
      <c r="H9" s="64">
        <f t="shared" si="1"/>
        <v>80.318130083557719</v>
      </c>
      <c r="I9" s="46"/>
    </row>
    <row r="10" spans="1:9" s="2" customFormat="1" ht="20.100000000000001" customHeight="1">
      <c r="A10" s="8" t="s">
        <v>241</v>
      </c>
      <c r="B10" s="7">
        <v>1012</v>
      </c>
      <c r="C10" s="91">
        <f>'[36]I. Фін результат'!$C$10</f>
        <v>-26154.23</v>
      </c>
      <c r="D10" s="91">
        <f>'[37]I. Фін результат'!$C$10</f>
        <v>-39992.699999999997</v>
      </c>
      <c r="E10" s="91">
        <f>'[36]I. Фін результат'!$D$10</f>
        <v>-40448.800000000003</v>
      </c>
      <c r="F10" s="91">
        <f t="shared" si="0"/>
        <v>-39992.699999999997</v>
      </c>
      <c r="G10" s="91">
        <v>-456.1</v>
      </c>
      <c r="H10" s="64">
        <f t="shared" si="1"/>
        <v>98.872401653448293</v>
      </c>
      <c r="I10" s="46"/>
    </row>
    <row r="11" spans="1:9" s="2" customFormat="1" ht="20.100000000000001" customHeight="1">
      <c r="A11" s="8" t="s">
        <v>242</v>
      </c>
      <c r="B11" s="7">
        <v>1013</v>
      </c>
      <c r="C11" s="91">
        <f>'[36]I. Фін результат'!$C$11</f>
        <v>-3345.8490000000002</v>
      </c>
      <c r="D11" s="91">
        <f>'[37]I. Фін результат'!$C$11</f>
        <v>-5102.1000000000004</v>
      </c>
      <c r="E11" s="91">
        <f>'[36]I. Фін результат'!$D$11</f>
        <v>-4949.8</v>
      </c>
      <c r="F11" s="91">
        <f t="shared" si="0"/>
        <v>-5102.1000000000004</v>
      </c>
      <c r="G11" s="91">
        <v>152.30000000000001</v>
      </c>
      <c r="H11" s="64">
        <f t="shared" si="1"/>
        <v>103.07689199563619</v>
      </c>
      <c r="I11" s="46"/>
    </row>
    <row r="12" spans="1:9" s="2" customFormat="1" ht="20.100000000000001" customHeight="1">
      <c r="A12" s="8" t="s">
        <v>5</v>
      </c>
      <c r="B12" s="7">
        <v>1014</v>
      </c>
      <c r="C12" s="91">
        <f>'[36]I. Фін результат'!$C$12</f>
        <v>-13854</v>
      </c>
      <c r="D12" s="91">
        <f>'[37]I. Фін результат'!$C$12</f>
        <v>-16231.6</v>
      </c>
      <c r="E12" s="91">
        <f>'[36]I. Фін результат'!$D$12</f>
        <v>-17467.8</v>
      </c>
      <c r="F12" s="91">
        <f t="shared" si="0"/>
        <v>-16231.6</v>
      </c>
      <c r="G12" s="91">
        <v>-1236.2</v>
      </c>
      <c r="H12" s="64">
        <f t="shared" si="1"/>
        <v>92.922978280035267</v>
      </c>
      <c r="I12" s="46"/>
    </row>
    <row r="13" spans="1:9" s="2" customFormat="1" ht="20.100000000000001" customHeight="1">
      <c r="A13" s="8" t="s">
        <v>6</v>
      </c>
      <c r="B13" s="7">
        <v>1015</v>
      </c>
      <c r="C13" s="91">
        <f>'[36]I. Фін результат'!$C$13</f>
        <v>-2868.6</v>
      </c>
      <c r="D13" s="91">
        <f>'[37]I. Фін результат'!$C$13</f>
        <v>-3340.5</v>
      </c>
      <c r="E13" s="91">
        <f>'[36]I. Фін результат'!$D$13</f>
        <v>-3843</v>
      </c>
      <c r="F13" s="91">
        <f t="shared" si="0"/>
        <v>-3340.5</v>
      </c>
      <c r="G13" s="91">
        <v>-502.5</v>
      </c>
      <c r="H13" s="64">
        <f t="shared" si="1"/>
        <v>86.924277907884459</v>
      </c>
      <c r="I13" s="46"/>
    </row>
    <row r="14" spans="1:9" s="2" customFormat="1" ht="37.5">
      <c r="A14" s="8" t="s">
        <v>243</v>
      </c>
      <c r="B14" s="7">
        <v>1016</v>
      </c>
      <c r="C14" s="91">
        <f>'[36]I. Фін результат'!$C$14</f>
        <v>-1573.114</v>
      </c>
      <c r="D14" s="91">
        <f>'[37]I. Фін результат'!$C$14</f>
        <v>-1245.3</v>
      </c>
      <c r="E14" s="91">
        <f>'[36]I. Фін результат'!$D$14</f>
        <v>-1522</v>
      </c>
      <c r="F14" s="91">
        <f t="shared" si="0"/>
        <v>-1245.3</v>
      </c>
      <c r="G14" s="91">
        <v>-276.7</v>
      </c>
      <c r="H14" s="64">
        <f t="shared" si="1"/>
        <v>81.819973718791061</v>
      </c>
      <c r="I14" s="46"/>
    </row>
    <row r="15" spans="1:9" s="2" customFormat="1" ht="20.100000000000001" customHeight="1">
      <c r="A15" s="8" t="s">
        <v>244</v>
      </c>
      <c r="B15" s="7">
        <v>1017</v>
      </c>
      <c r="C15" s="91">
        <f>'[36]I. Фін результат'!$C$15</f>
        <v>-384.40800000000002</v>
      </c>
      <c r="D15" s="91">
        <f>'[37]I. Фін результат'!$C$15</f>
        <v>-484.2</v>
      </c>
      <c r="E15" s="91">
        <f>'[36]I. Фін результат'!$D$15</f>
        <v>-549.5</v>
      </c>
      <c r="F15" s="91">
        <f t="shared" si="0"/>
        <v>-484.2</v>
      </c>
      <c r="G15" s="91">
        <v>-65.3</v>
      </c>
      <c r="H15" s="64">
        <f t="shared" si="1"/>
        <v>88.116469517743397</v>
      </c>
      <c r="I15" s="46"/>
    </row>
    <row r="16" spans="1:9" s="2" customFormat="1" ht="20.100000000000001" customHeight="1">
      <c r="A16" s="8" t="s">
        <v>245</v>
      </c>
      <c r="B16" s="7">
        <v>1018</v>
      </c>
      <c r="C16" s="91">
        <f>'[36]I. Фін результат'!$C$16</f>
        <v>-503.2</v>
      </c>
      <c r="D16" s="91">
        <f>'[37]I. Фін результат'!$C$16</f>
        <v>-1033.4000000000001</v>
      </c>
      <c r="E16" s="91">
        <f>'[36]I. Фін результат'!$D$16</f>
        <v>-1579.1</v>
      </c>
      <c r="F16" s="91">
        <f t="shared" si="0"/>
        <v>-1033.4000000000001</v>
      </c>
      <c r="G16" s="91">
        <v>-545.70000000000005</v>
      </c>
      <c r="H16" s="64">
        <f t="shared" si="1"/>
        <v>65.442340573744545</v>
      </c>
      <c r="I16" s="46"/>
    </row>
    <row r="17" spans="1:9" s="5" customFormat="1" ht="20.100000000000001" customHeight="1">
      <c r="A17" s="10" t="s">
        <v>24</v>
      </c>
      <c r="B17" s="11">
        <v>1020</v>
      </c>
      <c r="C17" s="85">
        <f>SUM(C7,C8)</f>
        <v>1963.9570000000022</v>
      </c>
      <c r="D17" s="85">
        <f>SUM(D7,D8)</f>
        <v>1543.9000000000087</v>
      </c>
      <c r="E17" s="85">
        <f>SUM(E7,E8)</f>
        <v>1486.0999999999767</v>
      </c>
      <c r="F17" s="85">
        <f>SUM(F7,F8)</f>
        <v>1543.9000000000087</v>
      </c>
      <c r="G17" s="86">
        <f t="shared" ref="G17:G71" si="2">F17-E17</f>
        <v>57.800000000032014</v>
      </c>
      <c r="H17" s="66">
        <f t="shared" si="1"/>
        <v>103.88937487383305</v>
      </c>
      <c r="I17" s="48"/>
    </row>
    <row r="18" spans="1:9" ht="20.100000000000001" customHeight="1">
      <c r="A18" s="8" t="s">
        <v>117</v>
      </c>
      <c r="B18" s="9">
        <v>1030</v>
      </c>
      <c r="C18" s="92">
        <f>SUM(C19:C38,C40)</f>
        <v>-4559.9690000000001</v>
      </c>
      <c r="D18" s="92">
        <f>SUM(D19:D38,D40)</f>
        <v>-5070.0800000000017</v>
      </c>
      <c r="E18" s="92">
        <f>SUM(E19:E38,E40)</f>
        <v>-5446.5000000000009</v>
      </c>
      <c r="F18" s="92">
        <f>SUM(F19:F38,F40)</f>
        <v>-5070.0800000000017</v>
      </c>
      <c r="G18" s="91">
        <v>-376.4</v>
      </c>
      <c r="H18" s="64">
        <f t="shared" si="1"/>
        <v>93.088772606260918</v>
      </c>
      <c r="I18" s="47"/>
    </row>
    <row r="19" spans="1:9" ht="20.100000000000001" customHeight="1">
      <c r="A19" s="8" t="s">
        <v>73</v>
      </c>
      <c r="B19" s="9">
        <v>1031</v>
      </c>
      <c r="C19" s="91">
        <f>'[36]I. Фін результат'!$C$19</f>
        <v>-135.5</v>
      </c>
      <c r="D19" s="91">
        <f>'[37]I. Фін результат'!$C$19</f>
        <v>-176.7</v>
      </c>
      <c r="E19" s="91">
        <f>'[36]I. Фін результат'!$D$19</f>
        <v>-148</v>
      </c>
      <c r="F19" s="91">
        <f>D19</f>
        <v>-176.7</v>
      </c>
      <c r="G19" s="91">
        <v>28.7</v>
      </c>
      <c r="H19" s="64">
        <f t="shared" si="1"/>
        <v>119.39189189189187</v>
      </c>
      <c r="I19" s="47"/>
    </row>
    <row r="20" spans="1:9" ht="20.100000000000001" customHeight="1">
      <c r="A20" s="8" t="s">
        <v>111</v>
      </c>
      <c r="B20" s="9">
        <v>1032</v>
      </c>
      <c r="C20" s="91" t="str">
        <f>'[36]I. Фін результат'!$C$20</f>
        <v>-</v>
      </c>
      <c r="D20" s="91" t="str">
        <f>'[37]I. Фін результат'!$C$20</f>
        <v>-</v>
      </c>
      <c r="E20" s="91">
        <f>'[36]I. Фін результат'!$D$20</f>
        <v>-7.2</v>
      </c>
      <c r="F20" s="49" t="str">
        <f t="shared" ref="F20:F40" si="3">D20</f>
        <v>-</v>
      </c>
      <c r="G20" s="91">
        <v>-7.2</v>
      </c>
      <c r="H20" s="64" t="s">
        <v>294</v>
      </c>
      <c r="I20" s="47"/>
    </row>
    <row r="21" spans="1:9" ht="20.100000000000001" customHeight="1">
      <c r="A21" s="8" t="s">
        <v>50</v>
      </c>
      <c r="B21" s="9">
        <v>1033</v>
      </c>
      <c r="C21" s="91">
        <f>'[36]I. Фін результат'!$C$21</f>
        <v>0</v>
      </c>
      <c r="D21" s="91">
        <f>'[37]I. Фін результат'!$C$21</f>
        <v>0</v>
      </c>
      <c r="E21" s="91">
        <f>'[36]I. Фін результат'!$D$21</f>
        <v>0</v>
      </c>
      <c r="F21" s="49">
        <f t="shared" si="3"/>
        <v>0</v>
      </c>
      <c r="G21" s="91">
        <f t="shared" si="2"/>
        <v>0</v>
      </c>
      <c r="H21" s="64" t="s">
        <v>294</v>
      </c>
      <c r="I21" s="47"/>
    </row>
    <row r="22" spans="1:9" ht="20.100000000000001" customHeight="1">
      <c r="A22" s="8" t="s">
        <v>22</v>
      </c>
      <c r="B22" s="9">
        <v>1034</v>
      </c>
      <c r="C22" s="91">
        <f>'[36]I. Фін результат'!$C$22</f>
        <v>0</v>
      </c>
      <c r="D22" s="91">
        <f>'[37]I. Фін результат'!$C$22</f>
        <v>0</v>
      </c>
      <c r="E22" s="91">
        <f>'[36]I. Фін результат'!$D$21</f>
        <v>0</v>
      </c>
      <c r="F22" s="49">
        <f t="shared" si="3"/>
        <v>0</v>
      </c>
      <c r="G22" s="91">
        <f t="shared" si="2"/>
        <v>0</v>
      </c>
      <c r="H22" s="64" t="s">
        <v>294</v>
      </c>
      <c r="I22" s="47"/>
    </row>
    <row r="23" spans="1:9" ht="20.100000000000001" customHeight="1">
      <c r="A23" s="8" t="s">
        <v>23</v>
      </c>
      <c r="B23" s="9">
        <v>1035</v>
      </c>
      <c r="C23" s="91">
        <f>'[36]I. Фін результат'!$C$23</f>
        <v>0</v>
      </c>
      <c r="D23" s="91">
        <f>'[37]I. Фін результат'!$C$23</f>
        <v>0</v>
      </c>
      <c r="E23" s="91">
        <f>'[36]I. Фін результат'!$D$21</f>
        <v>0</v>
      </c>
      <c r="F23" s="49">
        <f t="shared" si="3"/>
        <v>0</v>
      </c>
      <c r="G23" s="91">
        <f t="shared" si="2"/>
        <v>0</v>
      </c>
      <c r="H23" s="64" t="s">
        <v>294</v>
      </c>
      <c r="I23" s="47"/>
    </row>
    <row r="24" spans="1:9" s="2" customFormat="1" ht="20.100000000000001" customHeight="1">
      <c r="A24" s="8" t="s">
        <v>31</v>
      </c>
      <c r="B24" s="9">
        <v>1036</v>
      </c>
      <c r="C24" s="91">
        <f>'[36]I. Фін результат'!$C$24</f>
        <v>-39.1</v>
      </c>
      <c r="D24" s="91">
        <f>'[37]I. Фін результат'!$C$24</f>
        <v>-43.6</v>
      </c>
      <c r="E24" s="91">
        <f>'[36]I. Фін результат'!$D$24</f>
        <v>-55.2</v>
      </c>
      <c r="F24" s="91">
        <f t="shared" si="3"/>
        <v>-43.6</v>
      </c>
      <c r="G24" s="91">
        <f>-11.6</f>
        <v>-11.6</v>
      </c>
      <c r="H24" s="64">
        <f t="shared" si="1"/>
        <v>78.985507246376812</v>
      </c>
      <c r="I24" s="47"/>
    </row>
    <row r="25" spans="1:9" s="2" customFormat="1" ht="20.100000000000001" customHeight="1">
      <c r="A25" s="8" t="s">
        <v>32</v>
      </c>
      <c r="B25" s="9">
        <v>1037</v>
      </c>
      <c r="C25" s="91">
        <f>'[36]I. Фін результат'!$C$25</f>
        <v>-8.8000000000000007</v>
      </c>
      <c r="D25" s="91">
        <f>'[37]I. Фін результат'!$C$25</f>
        <v>-10.5</v>
      </c>
      <c r="E25" s="91">
        <f>'[36]I. Фін результат'!$D$25</f>
        <v>-10</v>
      </c>
      <c r="F25" s="49">
        <f t="shared" si="3"/>
        <v>-10.5</v>
      </c>
      <c r="G25" s="91">
        <v>1</v>
      </c>
      <c r="H25" s="64">
        <f t="shared" si="1"/>
        <v>105</v>
      </c>
      <c r="I25" s="47"/>
    </row>
    <row r="26" spans="1:9" s="2" customFormat="1" ht="20.100000000000001" customHeight="1">
      <c r="A26" s="8" t="s">
        <v>33</v>
      </c>
      <c r="B26" s="9">
        <v>1038</v>
      </c>
      <c r="C26" s="91">
        <f>'[36]I. Фін результат'!$C$26</f>
        <v>-2908.7</v>
      </c>
      <c r="D26" s="91">
        <f>'[37]I. Фін результат'!$C$26</f>
        <v>-3085.3</v>
      </c>
      <c r="E26" s="91">
        <f>'[36]I. Фін результат'!$D$26</f>
        <v>-3418.4</v>
      </c>
      <c r="F26" s="91">
        <f t="shared" si="3"/>
        <v>-3085.3</v>
      </c>
      <c r="G26" s="91">
        <v>-333.1</v>
      </c>
      <c r="H26" s="64">
        <f t="shared" si="1"/>
        <v>90.255675169670027</v>
      </c>
      <c r="I26" s="47"/>
    </row>
    <row r="27" spans="1:9" s="2" customFormat="1" ht="20.100000000000001" customHeight="1">
      <c r="A27" s="8" t="s">
        <v>34</v>
      </c>
      <c r="B27" s="9">
        <v>1039</v>
      </c>
      <c r="C27" s="91">
        <f>'[36]I. Фін результат'!$C$27</f>
        <v>-608.20000000000005</v>
      </c>
      <c r="D27" s="91">
        <f>'[37]I. Фін результат'!$C$27</f>
        <v>-667.3</v>
      </c>
      <c r="E27" s="91">
        <f>'[36]I. Фін результат'!$D$27</f>
        <v>-752.1</v>
      </c>
      <c r="F27" s="91">
        <f t="shared" si="3"/>
        <v>-667.3</v>
      </c>
      <c r="G27" s="91">
        <v>-84.8</v>
      </c>
      <c r="H27" s="64">
        <f t="shared" si="1"/>
        <v>88.724903603244243</v>
      </c>
      <c r="I27" s="47"/>
    </row>
    <row r="28" spans="1:9" s="2" customFormat="1" ht="42.75" customHeight="1">
      <c r="A28" s="8" t="s">
        <v>35</v>
      </c>
      <c r="B28" s="9">
        <v>1040</v>
      </c>
      <c r="C28" s="91">
        <f>'[36]I. Фін результат'!$C$28</f>
        <v>-14.769</v>
      </c>
      <c r="D28" s="91">
        <f>'[37]I. Фін результат'!$C$28</f>
        <v>-41.4</v>
      </c>
      <c r="E28" s="91">
        <f>'[36]I. Фін результат'!$D$28</f>
        <v>-20.8</v>
      </c>
      <c r="F28" s="91">
        <f t="shared" si="3"/>
        <v>-41.4</v>
      </c>
      <c r="G28" s="91">
        <v>20.2</v>
      </c>
      <c r="H28" s="64">
        <f t="shared" si="1"/>
        <v>199.03846153846152</v>
      </c>
      <c r="I28" s="47"/>
    </row>
    <row r="29" spans="1:9" s="2" customFormat="1" ht="42.75" customHeight="1">
      <c r="A29" s="8" t="s">
        <v>36</v>
      </c>
      <c r="B29" s="9">
        <v>1041</v>
      </c>
      <c r="C29" s="91">
        <f>'[36]I. Фін результат'!$C$29</f>
        <v>0</v>
      </c>
      <c r="D29" s="91">
        <f>'[37]I. Фін результат'!$C$29</f>
        <v>0</v>
      </c>
      <c r="E29" s="91">
        <f>'[36]I. Фін результат'!$D$29</f>
        <v>0</v>
      </c>
      <c r="F29" s="91">
        <f t="shared" si="3"/>
        <v>0</v>
      </c>
      <c r="G29" s="91">
        <f t="shared" si="2"/>
        <v>0</v>
      </c>
      <c r="H29" s="64" t="s">
        <v>294</v>
      </c>
      <c r="I29" s="47"/>
    </row>
    <row r="30" spans="1:9" s="2" customFormat="1" ht="20.100000000000001" customHeight="1">
      <c r="A30" s="8" t="s">
        <v>37</v>
      </c>
      <c r="B30" s="9">
        <v>1042</v>
      </c>
      <c r="C30" s="91">
        <f>'[36]I. Фін результат'!$C$30</f>
        <v>-0.8</v>
      </c>
      <c r="D30" s="91">
        <f>'[37]I. Фін результат'!$C$30</f>
        <v>-0.8</v>
      </c>
      <c r="E30" s="91">
        <f>'[36]I. Фін результат'!$D$30</f>
        <v>0</v>
      </c>
      <c r="F30" s="91">
        <f t="shared" si="3"/>
        <v>-0.8</v>
      </c>
      <c r="G30" s="91">
        <v>0.8</v>
      </c>
      <c r="H30" s="64" t="s">
        <v>294</v>
      </c>
      <c r="I30" s="47"/>
    </row>
    <row r="31" spans="1:9" s="2" customFormat="1" ht="20.100000000000001" customHeight="1">
      <c r="A31" s="8" t="s">
        <v>38</v>
      </c>
      <c r="B31" s="9">
        <v>1043</v>
      </c>
      <c r="C31" s="91" t="str">
        <f>'[36]I. Фін результат'!$C$31</f>
        <v>-</v>
      </c>
      <c r="D31" s="91" t="str">
        <f>'[37]I. Фін результат'!$C$31</f>
        <v>-</v>
      </c>
      <c r="E31" s="91">
        <f>'[36]I. Фін результат'!$D$31</f>
        <v>-3.2</v>
      </c>
      <c r="F31" s="91">
        <v>0</v>
      </c>
      <c r="G31" s="91">
        <v>-3.2</v>
      </c>
      <c r="H31" s="64" t="s">
        <v>294</v>
      </c>
      <c r="I31" s="47"/>
    </row>
    <row r="32" spans="1:9" s="2" customFormat="1" ht="20.100000000000001" customHeight="1">
      <c r="A32" s="8" t="s">
        <v>39</v>
      </c>
      <c r="B32" s="9">
        <v>1044</v>
      </c>
      <c r="C32" s="91">
        <f>'[36]I. Фін результат'!$C$32</f>
        <v>-154.4</v>
      </c>
      <c r="D32" s="91">
        <f>'[37]I. Фін результат'!$C$32</f>
        <v>-171.4</v>
      </c>
      <c r="E32" s="91">
        <f>'[36]I. Фін результат'!$D$32</f>
        <v>-154.4</v>
      </c>
      <c r="F32" s="91">
        <f t="shared" si="3"/>
        <v>-171.4</v>
      </c>
      <c r="G32" s="91">
        <v>17</v>
      </c>
      <c r="H32" s="64">
        <f t="shared" si="1"/>
        <v>111.01036269430051</v>
      </c>
      <c r="I32" s="47"/>
    </row>
    <row r="33" spans="1:9" s="2" customFormat="1" ht="20.100000000000001" customHeight="1">
      <c r="A33" s="8" t="s">
        <v>52</v>
      </c>
      <c r="B33" s="9">
        <v>1045</v>
      </c>
      <c r="C33" s="91">
        <f>'[36]I. Фін результат'!$C$33</f>
        <v>-17.600000000000001</v>
      </c>
      <c r="D33" s="91">
        <f>'[37]I. Фін результат'!$C$33</f>
        <v>-17.600000000000001</v>
      </c>
      <c r="E33" s="91">
        <f>'[36]I. Фін результат'!$D$33</f>
        <v>-17.600000000000001</v>
      </c>
      <c r="F33" s="91">
        <f t="shared" si="3"/>
        <v>-17.600000000000001</v>
      </c>
      <c r="G33" s="91">
        <v>0</v>
      </c>
      <c r="H33" s="64">
        <f t="shared" si="1"/>
        <v>100</v>
      </c>
      <c r="I33" s="47"/>
    </row>
    <row r="34" spans="1:9" s="2" customFormat="1" ht="20.100000000000001" customHeight="1">
      <c r="A34" s="8" t="s">
        <v>40</v>
      </c>
      <c r="B34" s="9">
        <v>1046</v>
      </c>
      <c r="C34" s="94" t="str">
        <f>'[36]I. Фін результат'!$C$34</f>
        <v>-</v>
      </c>
      <c r="D34" s="94" t="str">
        <f>'[37]I. Фін результат'!$C$34</f>
        <v>-</v>
      </c>
      <c r="E34" s="94">
        <f>'[36]I. Фін результат'!$D$34</f>
        <v>0</v>
      </c>
      <c r="F34" s="94" t="str">
        <f t="shared" si="3"/>
        <v>-</v>
      </c>
      <c r="G34" s="94" t="s">
        <v>294</v>
      </c>
      <c r="H34" s="64" t="s">
        <v>294</v>
      </c>
      <c r="I34" s="47"/>
    </row>
    <row r="35" spans="1:9" s="2" customFormat="1" ht="20.100000000000001" customHeight="1">
      <c r="A35" s="8" t="s">
        <v>41</v>
      </c>
      <c r="B35" s="9">
        <v>1047</v>
      </c>
      <c r="C35" s="91">
        <f>'[36]I. Фін результат'!$C$35</f>
        <v>0</v>
      </c>
      <c r="D35" s="91">
        <f>'[37]I. Фін результат'!$C$35</f>
        <v>0</v>
      </c>
      <c r="E35" s="91">
        <f>'[36]I. Фін результат'!$D$35</f>
        <v>0</v>
      </c>
      <c r="F35" s="91">
        <f t="shared" si="3"/>
        <v>0</v>
      </c>
      <c r="G35" s="91">
        <f t="shared" si="2"/>
        <v>0</v>
      </c>
      <c r="H35" s="64" t="s">
        <v>294</v>
      </c>
      <c r="I35" s="47"/>
    </row>
    <row r="36" spans="1:9" s="2" customFormat="1" ht="20.100000000000001" customHeight="1">
      <c r="A36" s="8" t="s">
        <v>42</v>
      </c>
      <c r="B36" s="9">
        <v>1048</v>
      </c>
      <c r="C36" s="91">
        <f>'[36]I. Фін результат'!$C$36</f>
        <v>0</v>
      </c>
      <c r="D36" s="91">
        <f>'[37]I. Фін результат'!$C$36</f>
        <v>0</v>
      </c>
      <c r="E36" s="91">
        <f>'[36]I. Фін результат'!$D$36</f>
        <v>-46</v>
      </c>
      <c r="F36" s="91">
        <f t="shared" si="3"/>
        <v>0</v>
      </c>
      <c r="G36" s="91">
        <v>-46</v>
      </c>
      <c r="H36" s="64">
        <f t="shared" si="1"/>
        <v>0</v>
      </c>
      <c r="I36" s="47"/>
    </row>
    <row r="37" spans="1:9" s="2" customFormat="1" ht="20.100000000000001" customHeight="1">
      <c r="A37" s="8" t="s">
        <v>43</v>
      </c>
      <c r="B37" s="9">
        <v>1049</v>
      </c>
      <c r="C37" s="91">
        <f>'[36]I. Фін результат'!$C$37</f>
        <v>-3.3</v>
      </c>
      <c r="D37" s="91">
        <f>'[37]I. Фін результат'!$C$37</f>
        <v>-3.3</v>
      </c>
      <c r="E37" s="91">
        <f>'[36]I. Фін результат'!$D$37</f>
        <v>-36.799999999999997</v>
      </c>
      <c r="F37" s="91">
        <f t="shared" si="3"/>
        <v>-3.3</v>
      </c>
      <c r="G37" s="91">
        <v>-33.5</v>
      </c>
      <c r="H37" s="64">
        <f t="shared" si="1"/>
        <v>8.9673913043478262</v>
      </c>
      <c r="I37" s="47"/>
    </row>
    <row r="38" spans="1:9" s="2" customFormat="1" ht="42.75" customHeight="1">
      <c r="A38" s="8" t="s">
        <v>56</v>
      </c>
      <c r="B38" s="9">
        <v>1050</v>
      </c>
      <c r="C38" s="91">
        <f>'[36]I. Фін результат'!$C$38</f>
        <v>-268.10000000000002</v>
      </c>
      <c r="D38" s="91">
        <f>'[37]I. Фін результат'!$C$38</f>
        <v>-277</v>
      </c>
      <c r="E38" s="91">
        <f>'[36]I. Фін результат'!$D$38</f>
        <v>-233.2</v>
      </c>
      <c r="F38" s="91">
        <f t="shared" si="3"/>
        <v>-277</v>
      </c>
      <c r="G38" s="91">
        <v>43.8</v>
      </c>
      <c r="H38" s="64">
        <f t="shared" si="1"/>
        <v>118.78216123499143</v>
      </c>
      <c r="I38" s="47"/>
    </row>
    <row r="39" spans="1:9" s="2" customFormat="1" ht="20.100000000000001" customHeight="1">
      <c r="A39" s="8" t="s">
        <v>44</v>
      </c>
      <c r="B39" s="6" t="s">
        <v>196</v>
      </c>
      <c r="C39" s="91">
        <f>'[36]I. Фін результат'!$C$39</f>
        <v>-46.8</v>
      </c>
      <c r="D39" s="91">
        <f>'[37]I. Фін результат'!$C$39</f>
        <v>-131.5</v>
      </c>
      <c r="E39" s="91">
        <f>'[36]I. Фін результат'!$D$39</f>
        <v>-27.2</v>
      </c>
      <c r="F39" s="91">
        <f t="shared" si="3"/>
        <v>-131.5</v>
      </c>
      <c r="G39" s="91">
        <v>104.3</v>
      </c>
      <c r="H39" s="64">
        <f t="shared" si="1"/>
        <v>483.45588235294122</v>
      </c>
      <c r="I39" s="47"/>
    </row>
    <row r="40" spans="1:9" s="2" customFormat="1" ht="20.100000000000001" customHeight="1">
      <c r="A40" s="8" t="s">
        <v>76</v>
      </c>
      <c r="B40" s="9">
        <v>1051</v>
      </c>
      <c r="C40" s="91">
        <f>'[36]I. Фін результат'!$C$40</f>
        <v>-400.7</v>
      </c>
      <c r="D40" s="91">
        <f>'[37]I. Фін результат'!$C$40</f>
        <v>-575.18000000000006</v>
      </c>
      <c r="E40" s="91">
        <f>'[36]I. Фін результат'!$D$40</f>
        <v>-543.6</v>
      </c>
      <c r="F40" s="91">
        <f t="shared" si="3"/>
        <v>-575.18000000000006</v>
      </c>
      <c r="G40" s="91">
        <v>31.6</v>
      </c>
      <c r="H40" s="64">
        <f t="shared" si="1"/>
        <v>105.80941869021341</v>
      </c>
      <c r="I40" s="47"/>
    </row>
    <row r="41" spans="1:9" ht="20.100000000000001" customHeight="1">
      <c r="A41" s="8" t="s">
        <v>118</v>
      </c>
      <c r="B41" s="9">
        <v>1060</v>
      </c>
      <c r="C41" s="92">
        <f>'[36]I. Фін результат'!$C$41</f>
        <v>0</v>
      </c>
      <c r="D41" s="92">
        <f>'[37]I. Фін результат'!$C$41</f>
        <v>0</v>
      </c>
      <c r="E41" s="92">
        <f>SUM(E42:E48)</f>
        <v>0</v>
      </c>
      <c r="F41" s="65">
        <f>SUM(F42:F48)</f>
        <v>0</v>
      </c>
      <c r="G41" s="91">
        <f t="shared" si="2"/>
        <v>0</v>
      </c>
      <c r="H41" s="64" t="s">
        <v>294</v>
      </c>
      <c r="I41" s="47"/>
    </row>
    <row r="42" spans="1:9" s="2" customFormat="1" ht="20.100000000000001" customHeight="1">
      <c r="A42" s="8" t="s">
        <v>103</v>
      </c>
      <c r="B42" s="9">
        <v>1061</v>
      </c>
      <c r="C42" s="91">
        <f>'[36]I. Фін результат'!$C$42</f>
        <v>0</v>
      </c>
      <c r="D42" s="91">
        <f>'[37]I. Фін результат'!$C$42</f>
        <v>0</v>
      </c>
      <c r="E42" s="91">
        <f>'[36]I. Фін результат'!$D$42</f>
        <v>0</v>
      </c>
      <c r="F42" s="49">
        <f>D42</f>
        <v>0</v>
      </c>
      <c r="G42" s="91">
        <f t="shared" si="2"/>
        <v>0</v>
      </c>
      <c r="H42" s="64" t="s">
        <v>294</v>
      </c>
      <c r="I42" s="47"/>
    </row>
    <row r="43" spans="1:9" s="2" customFormat="1" ht="20.100000000000001" customHeight="1">
      <c r="A43" s="8" t="s">
        <v>104</v>
      </c>
      <c r="B43" s="9">
        <v>1062</v>
      </c>
      <c r="C43" s="91">
        <f>'[36]I. Фін результат'!$C$43</f>
        <v>0</v>
      </c>
      <c r="D43" s="91">
        <f>'[37]I. Фін результат'!$C$43</f>
        <v>0</v>
      </c>
      <c r="E43" s="91">
        <f>'[36]I. Фін результат'!$D$43</f>
        <v>0</v>
      </c>
      <c r="F43" s="49">
        <f t="shared" ref="F43:F48" si="4">D43</f>
        <v>0</v>
      </c>
      <c r="G43" s="91">
        <f t="shared" si="2"/>
        <v>0</v>
      </c>
      <c r="H43" s="64" t="s">
        <v>294</v>
      </c>
      <c r="I43" s="47"/>
    </row>
    <row r="44" spans="1:9" s="2" customFormat="1" ht="20.100000000000001" customHeight="1">
      <c r="A44" s="8" t="s">
        <v>33</v>
      </c>
      <c r="B44" s="9">
        <v>1063</v>
      </c>
      <c r="C44" s="91">
        <f>'[36]I. Фін результат'!$C$44</f>
        <v>0</v>
      </c>
      <c r="D44" s="91">
        <f>'[37]I. Фін результат'!$C$44</f>
        <v>0</v>
      </c>
      <c r="E44" s="91">
        <f>'[36]I. Фін результат'!$D$44</f>
        <v>0</v>
      </c>
      <c r="F44" s="49">
        <f t="shared" si="4"/>
        <v>0</v>
      </c>
      <c r="G44" s="91">
        <f t="shared" si="2"/>
        <v>0</v>
      </c>
      <c r="H44" s="64" t="s">
        <v>294</v>
      </c>
      <c r="I44" s="47"/>
    </row>
    <row r="45" spans="1:9" s="2" customFormat="1" ht="20.100000000000001" customHeight="1">
      <c r="A45" s="8" t="s">
        <v>34</v>
      </c>
      <c r="B45" s="9">
        <v>1064</v>
      </c>
      <c r="C45" s="91">
        <f>'[36]I. Фін результат'!$C$45</f>
        <v>0</v>
      </c>
      <c r="D45" s="91">
        <f>'[37]I. Фін результат'!$C$45</f>
        <v>0</v>
      </c>
      <c r="E45" s="91">
        <f>'[36]I. Фін результат'!$D$45</f>
        <v>0</v>
      </c>
      <c r="F45" s="49">
        <f t="shared" si="4"/>
        <v>0</v>
      </c>
      <c r="G45" s="91">
        <f t="shared" si="2"/>
        <v>0</v>
      </c>
      <c r="H45" s="64" t="s">
        <v>294</v>
      </c>
      <c r="I45" s="47"/>
    </row>
    <row r="46" spans="1:9" s="2" customFormat="1" ht="20.100000000000001" customHeight="1">
      <c r="A46" s="8" t="s">
        <v>51</v>
      </c>
      <c r="B46" s="9">
        <v>1065</v>
      </c>
      <c r="C46" s="91">
        <f>'[36]I. Фін результат'!$C$46</f>
        <v>0</v>
      </c>
      <c r="D46" s="91">
        <f>'[37]I. Фін результат'!$C$46</f>
        <v>0</v>
      </c>
      <c r="E46" s="91">
        <f>'[36]I. Фін результат'!$D$46</f>
        <v>0</v>
      </c>
      <c r="F46" s="49">
        <f t="shared" si="4"/>
        <v>0</v>
      </c>
      <c r="G46" s="91">
        <f t="shared" si="2"/>
        <v>0</v>
      </c>
      <c r="H46" s="64" t="s">
        <v>294</v>
      </c>
      <c r="I46" s="47"/>
    </row>
    <row r="47" spans="1:9" s="2" customFormat="1" ht="20.100000000000001" customHeight="1">
      <c r="A47" s="8" t="s">
        <v>59</v>
      </c>
      <c r="B47" s="9">
        <v>1066</v>
      </c>
      <c r="C47" s="91">
        <f>'[36]I. Фін результат'!$C$47</f>
        <v>0</v>
      </c>
      <c r="D47" s="91">
        <f>'[37]I. Фін результат'!$C$47</f>
        <v>0</v>
      </c>
      <c r="E47" s="91">
        <f>'[36]I. Фін результат'!$D$47</f>
        <v>0</v>
      </c>
      <c r="F47" s="49">
        <f t="shared" si="4"/>
        <v>0</v>
      </c>
      <c r="G47" s="91">
        <f t="shared" si="2"/>
        <v>0</v>
      </c>
      <c r="H47" s="64" t="s">
        <v>294</v>
      </c>
      <c r="I47" s="47"/>
    </row>
    <row r="48" spans="1:9" s="2" customFormat="1" ht="20.100000000000001" customHeight="1">
      <c r="A48" s="8" t="s">
        <v>84</v>
      </c>
      <c r="B48" s="9">
        <v>1067</v>
      </c>
      <c r="C48" s="91">
        <f>'[36]I. Фін результат'!$C$48</f>
        <v>0</v>
      </c>
      <c r="D48" s="91">
        <f>'[37]I. Фін результат'!$C$48</f>
        <v>0</v>
      </c>
      <c r="E48" s="91">
        <f>'[36]I. Фін результат'!$D$48</f>
        <v>0</v>
      </c>
      <c r="F48" s="49">
        <f t="shared" si="4"/>
        <v>0</v>
      </c>
      <c r="G48" s="91">
        <f t="shared" si="2"/>
        <v>0</v>
      </c>
      <c r="H48" s="64" t="s">
        <v>294</v>
      </c>
      <c r="I48" s="47"/>
    </row>
    <row r="49" spans="1:9" s="2" customFormat="1" ht="20.100000000000001" customHeight="1">
      <c r="A49" s="8" t="s">
        <v>151</v>
      </c>
      <c r="B49" s="9">
        <v>1070</v>
      </c>
      <c r="C49" s="92">
        <f>SUM(C50:C52)</f>
        <v>3081</v>
      </c>
      <c r="D49" s="92">
        <f>SUM(D50:D52)</f>
        <v>17749</v>
      </c>
      <c r="E49" s="92">
        <f>SUM(E50:E52)</f>
        <v>5855</v>
      </c>
      <c r="F49" s="92">
        <f>D49</f>
        <v>17749</v>
      </c>
      <c r="G49" s="91">
        <f t="shared" si="2"/>
        <v>11894</v>
      </c>
      <c r="H49" s="64">
        <f t="shared" si="1"/>
        <v>303.14261315115283</v>
      </c>
      <c r="I49" s="47"/>
    </row>
    <row r="50" spans="1:9" s="2" customFormat="1" ht="20.100000000000001" customHeight="1">
      <c r="A50" s="8" t="s">
        <v>114</v>
      </c>
      <c r="B50" s="9">
        <v>1071</v>
      </c>
      <c r="C50" s="91">
        <f>'[36]I. Фін результат'!$C$50</f>
        <v>0</v>
      </c>
      <c r="D50" s="91">
        <f>'[37]I. Фін результат'!$C$50</f>
        <v>0</v>
      </c>
      <c r="E50" s="91">
        <f>'[36]I. Фін результат'!$D$50</f>
        <v>0</v>
      </c>
      <c r="F50" s="49" t="s">
        <v>294</v>
      </c>
      <c r="G50" s="90" t="s">
        <v>294</v>
      </c>
      <c r="H50" s="64" t="s">
        <v>294</v>
      </c>
      <c r="I50" s="47"/>
    </row>
    <row r="51" spans="1:9" s="2" customFormat="1" ht="20.100000000000001" customHeight="1">
      <c r="A51" s="8" t="s">
        <v>174</v>
      </c>
      <c r="B51" s="9">
        <v>1072</v>
      </c>
      <c r="C51" s="91">
        <f>'[36]I. Фін результат'!$C$51</f>
        <v>0</v>
      </c>
      <c r="D51" s="91">
        <f>'[37]I. Фін результат'!$C$51</f>
        <v>0</v>
      </c>
      <c r="E51" s="91">
        <f>'[36]I. Фін результат'!$D$51</f>
        <v>0</v>
      </c>
      <c r="F51" s="49" t="s">
        <v>294</v>
      </c>
      <c r="G51" s="90" t="s">
        <v>294</v>
      </c>
      <c r="H51" s="64" t="s">
        <v>294</v>
      </c>
      <c r="I51" s="47"/>
    </row>
    <row r="52" spans="1:9" s="2" customFormat="1" ht="20.100000000000001" customHeight="1">
      <c r="A52" s="8" t="s">
        <v>152</v>
      </c>
      <c r="B52" s="9">
        <v>1073</v>
      </c>
      <c r="C52" s="91">
        <f>'[36]I. Фін результат'!$C$52</f>
        <v>3081</v>
      </c>
      <c r="D52" s="91">
        <f>'[37]I. Фін результат'!$C$52</f>
        <v>17749</v>
      </c>
      <c r="E52" s="91">
        <f>'[36]I. Фін результат'!$D$52</f>
        <v>5855</v>
      </c>
      <c r="F52" s="91">
        <f>D52</f>
        <v>17749</v>
      </c>
      <c r="G52" s="91">
        <f t="shared" si="2"/>
        <v>11894</v>
      </c>
      <c r="H52" s="64">
        <f t="shared" si="1"/>
        <v>303.14261315115283</v>
      </c>
      <c r="I52" s="47"/>
    </row>
    <row r="53" spans="1:9" s="2" customFormat="1" ht="20.100000000000001" customHeight="1">
      <c r="A53" s="45" t="s">
        <v>60</v>
      </c>
      <c r="B53" s="9">
        <v>1080</v>
      </c>
      <c r="C53" s="92">
        <f>SUM(C54:C59)</f>
        <v>-3022</v>
      </c>
      <c r="D53" s="92">
        <f>SUM(D54:D59)</f>
        <v>-5044</v>
      </c>
      <c r="E53" s="92">
        <f>SUM(E54:E59)</f>
        <v>-966.6</v>
      </c>
      <c r="F53" s="92">
        <f>SUM(F54:F59)</f>
        <v>-5044</v>
      </c>
      <c r="G53" s="91">
        <v>4077.4</v>
      </c>
      <c r="H53" s="64">
        <f t="shared" si="1"/>
        <v>521.82909166149386</v>
      </c>
      <c r="I53" s="47"/>
    </row>
    <row r="54" spans="1:9" s="2" customFormat="1" ht="20.100000000000001" customHeight="1">
      <c r="A54" s="8" t="s">
        <v>114</v>
      </c>
      <c r="B54" s="9">
        <v>1081</v>
      </c>
      <c r="C54" s="91">
        <f>'[36]I. Фін результат'!$C$54</f>
        <v>0</v>
      </c>
      <c r="D54" s="91">
        <f>'[37]I. Фін результат'!$C$54</f>
        <v>0</v>
      </c>
      <c r="E54" s="91">
        <f>'[36]I. Фін результат'!$D$54</f>
        <v>0</v>
      </c>
      <c r="F54" s="49">
        <f t="shared" ref="F54:F59" si="5">D54</f>
        <v>0</v>
      </c>
      <c r="G54" s="91">
        <f t="shared" si="2"/>
        <v>0</v>
      </c>
      <c r="H54" s="64" t="s">
        <v>294</v>
      </c>
      <c r="I54" s="47"/>
    </row>
    <row r="55" spans="1:9" s="2" customFormat="1" ht="20.100000000000001" customHeight="1">
      <c r="A55" s="8" t="s">
        <v>229</v>
      </c>
      <c r="B55" s="9">
        <v>1082</v>
      </c>
      <c r="C55" s="91">
        <f>'[36]I. Фін результат'!$C$55</f>
        <v>0</v>
      </c>
      <c r="D55" s="91">
        <f>'[37]I. Фін результат'!$C$55</f>
        <v>0</v>
      </c>
      <c r="E55" s="91">
        <f>'[36]I. Фін результат'!$D$55</f>
        <v>0</v>
      </c>
      <c r="F55" s="49">
        <f t="shared" si="5"/>
        <v>0</v>
      </c>
      <c r="G55" s="91">
        <f t="shared" si="2"/>
        <v>0</v>
      </c>
      <c r="H55" s="64" t="s">
        <v>294</v>
      </c>
      <c r="I55" s="47"/>
    </row>
    <row r="56" spans="1:9" s="2" customFormat="1" ht="20.100000000000001" customHeight="1">
      <c r="A56" s="8" t="s">
        <v>55</v>
      </c>
      <c r="B56" s="9">
        <v>1083</v>
      </c>
      <c r="C56" s="91">
        <f>'[36]I. Фін результат'!$C$56</f>
        <v>0</v>
      </c>
      <c r="D56" s="91">
        <f>'[37]I. Фін результат'!$C$56</f>
        <v>0</v>
      </c>
      <c r="E56" s="91">
        <f>'[36]I. Фін результат'!$D$56</f>
        <v>0</v>
      </c>
      <c r="F56" s="49">
        <f t="shared" si="5"/>
        <v>0</v>
      </c>
      <c r="G56" s="91">
        <f t="shared" si="2"/>
        <v>0</v>
      </c>
      <c r="H56" s="64" t="s">
        <v>294</v>
      </c>
      <c r="I56" s="47"/>
    </row>
    <row r="57" spans="1:9" s="2" customFormat="1" ht="20.100000000000001" customHeight="1">
      <c r="A57" s="8" t="s">
        <v>45</v>
      </c>
      <c r="B57" s="9">
        <v>1084</v>
      </c>
      <c r="C57" s="91">
        <f>'[36]I. Фін результат'!$C$57</f>
        <v>0</v>
      </c>
      <c r="D57" s="91">
        <f>'[37]I. Фін результат'!$C$57</f>
        <v>0</v>
      </c>
      <c r="E57" s="91">
        <f>'[36]I. Фін результат'!$D$57</f>
        <v>0</v>
      </c>
      <c r="F57" s="49">
        <f t="shared" si="5"/>
        <v>0</v>
      </c>
      <c r="G57" s="91">
        <f t="shared" si="2"/>
        <v>0</v>
      </c>
      <c r="H57" s="64" t="s">
        <v>294</v>
      </c>
      <c r="I57" s="47"/>
    </row>
    <row r="58" spans="1:9" s="2" customFormat="1" ht="20.100000000000001" customHeight="1">
      <c r="A58" s="8" t="s">
        <v>49</v>
      </c>
      <c r="B58" s="9">
        <v>1085</v>
      </c>
      <c r="C58" s="91">
        <f>'[36]I. Фін результат'!$C$58</f>
        <v>0</v>
      </c>
      <c r="D58" s="91">
        <f>'[37]I. Фін результат'!$C$58</f>
        <v>0</v>
      </c>
      <c r="E58" s="91">
        <f>'[36]I. Фін результат'!$D$58</f>
        <v>0</v>
      </c>
      <c r="F58" s="49">
        <f t="shared" si="5"/>
        <v>0</v>
      </c>
      <c r="G58" s="91">
        <f t="shared" si="2"/>
        <v>0</v>
      </c>
      <c r="H58" s="64" t="s">
        <v>294</v>
      </c>
      <c r="I58" s="47"/>
    </row>
    <row r="59" spans="1:9" s="2" customFormat="1" ht="20.100000000000001" customHeight="1">
      <c r="A59" s="8" t="s">
        <v>124</v>
      </c>
      <c r="B59" s="9">
        <v>1086</v>
      </c>
      <c r="C59" s="91">
        <f>'[36]I. Фін результат'!$C$59</f>
        <v>-3022</v>
      </c>
      <c r="D59" s="91">
        <f>'[37]I. Фін результат'!$C$59</f>
        <v>-5044</v>
      </c>
      <c r="E59" s="91">
        <f>'[36]I. Фін результат'!$D$59</f>
        <v>-966.6</v>
      </c>
      <c r="F59" s="91">
        <f t="shared" si="5"/>
        <v>-5044</v>
      </c>
      <c r="G59" s="91">
        <v>4077.4</v>
      </c>
      <c r="H59" s="64">
        <f t="shared" si="1"/>
        <v>521.82909166149386</v>
      </c>
      <c r="I59" s="47"/>
    </row>
    <row r="60" spans="1:9" s="5" customFormat="1" ht="20.100000000000001" customHeight="1">
      <c r="A60" s="10" t="s">
        <v>4</v>
      </c>
      <c r="B60" s="11">
        <v>1100</v>
      </c>
      <c r="C60" s="85">
        <f>SUM(C17,C18,C41,C49,C53)</f>
        <v>-2537.0119999999979</v>
      </c>
      <c r="D60" s="85">
        <f>SUM(D17,D18,D41,D49,D53)</f>
        <v>9178.820000000007</v>
      </c>
      <c r="E60" s="85">
        <f>SUM(E17,E18,E41,E49,E53)</f>
        <v>927.99999999997578</v>
      </c>
      <c r="F60" s="85">
        <f>SUM(F17,F18,F41,F49,F53)</f>
        <v>9178.820000000007</v>
      </c>
      <c r="G60" s="86">
        <f t="shared" si="2"/>
        <v>8250.8200000000306</v>
      </c>
      <c r="H60" s="66">
        <f t="shared" si="1"/>
        <v>989.09698275864719</v>
      </c>
      <c r="I60" s="48"/>
    </row>
    <row r="61" spans="1:9" ht="20.100000000000001" customHeight="1">
      <c r="A61" s="8" t="s">
        <v>74</v>
      </c>
      <c r="B61" s="9">
        <v>1110</v>
      </c>
      <c r="C61" s="91">
        <f>'[36]I. Фін результат'!$C$61</f>
        <v>0</v>
      </c>
      <c r="D61" s="91">
        <f>'[37]I. Фін результат'!$C$61</f>
        <v>0</v>
      </c>
      <c r="E61" s="91">
        <f>'[36]I. Фін результат'!$D$61</f>
        <v>0</v>
      </c>
      <c r="F61" s="49">
        <f>D61</f>
        <v>0</v>
      </c>
      <c r="G61" s="91">
        <f t="shared" si="2"/>
        <v>0</v>
      </c>
      <c r="H61" s="64" t="s">
        <v>294</v>
      </c>
      <c r="I61" s="47"/>
    </row>
    <row r="62" spans="1:9" ht="20.100000000000001" customHeight="1">
      <c r="A62" s="8" t="s">
        <v>78</v>
      </c>
      <c r="B62" s="9">
        <v>1120</v>
      </c>
      <c r="C62" s="91">
        <f>'[36]I. Фін результат'!$C$62</f>
        <v>0</v>
      </c>
      <c r="D62" s="91">
        <f>'[37]I. Фін результат'!$C$62</f>
        <v>0</v>
      </c>
      <c r="E62" s="91">
        <f>'[36]I. Фін результат'!$D$62</f>
        <v>0</v>
      </c>
      <c r="F62" s="49">
        <f>D62</f>
        <v>0</v>
      </c>
      <c r="G62" s="91">
        <f t="shared" si="2"/>
        <v>0</v>
      </c>
      <c r="H62" s="64" t="s">
        <v>294</v>
      </c>
      <c r="I62" s="47"/>
    </row>
    <row r="63" spans="1:9" ht="20.100000000000001" customHeight="1">
      <c r="A63" s="8" t="s">
        <v>75</v>
      </c>
      <c r="B63" s="9">
        <v>1130</v>
      </c>
      <c r="C63" s="91">
        <f>'[36]I. Фін результат'!$C$63</f>
        <v>0</v>
      </c>
      <c r="D63" s="91">
        <f>'[37]I. Фін результат'!$C$63</f>
        <v>0</v>
      </c>
      <c r="E63" s="91">
        <f>'[36]I. Фін результат'!$D$63</f>
        <v>0</v>
      </c>
      <c r="F63" s="49">
        <f>D63</f>
        <v>0</v>
      </c>
      <c r="G63" s="91">
        <f t="shared" si="2"/>
        <v>0</v>
      </c>
      <c r="H63" s="64" t="s">
        <v>294</v>
      </c>
      <c r="I63" s="47"/>
    </row>
    <row r="64" spans="1:9" ht="20.100000000000001" customHeight="1">
      <c r="A64" s="8" t="s">
        <v>77</v>
      </c>
      <c r="B64" s="9">
        <v>1140</v>
      </c>
      <c r="C64" s="91">
        <f>'[36]I. Фін результат'!$C$64</f>
        <v>0</v>
      </c>
      <c r="D64" s="91">
        <f>'[37]I. Фін результат'!$C$64</f>
        <v>0</v>
      </c>
      <c r="E64" s="91">
        <f>'[36]I. Фін результат'!$D$64</f>
        <v>0</v>
      </c>
      <c r="F64" s="49">
        <f>D64</f>
        <v>0</v>
      </c>
      <c r="G64" s="91">
        <f t="shared" si="2"/>
        <v>0</v>
      </c>
      <c r="H64" s="64" t="s">
        <v>294</v>
      </c>
      <c r="I64" s="47"/>
    </row>
    <row r="65" spans="1:9" ht="20.100000000000001" customHeight="1">
      <c r="A65" s="8" t="s">
        <v>153</v>
      </c>
      <c r="B65" s="9">
        <v>1150</v>
      </c>
      <c r="C65" s="92">
        <f>SUM(C66:C67)</f>
        <v>168</v>
      </c>
      <c r="D65" s="92">
        <f>SUM(D66:D67)</f>
        <v>298</v>
      </c>
      <c r="E65" s="92">
        <f>SUM(E66:E67)</f>
        <v>160.80000000000001</v>
      </c>
      <c r="F65" s="92">
        <f>SUM(F66:F67)</f>
        <v>298</v>
      </c>
      <c r="G65" s="91">
        <f t="shared" si="2"/>
        <v>137.19999999999999</v>
      </c>
      <c r="H65" s="64">
        <f t="shared" si="1"/>
        <v>185.3233830845771</v>
      </c>
      <c r="I65" s="47"/>
    </row>
    <row r="66" spans="1:9" ht="20.100000000000001" customHeight="1">
      <c r="A66" s="8" t="s">
        <v>114</v>
      </c>
      <c r="B66" s="9">
        <v>1151</v>
      </c>
      <c r="C66" s="94" t="str">
        <f>'[36]I. Фін результат'!$C$66</f>
        <v>-</v>
      </c>
      <c r="D66" s="94" t="str">
        <f>'[37]I. Фін результат'!$C$66</f>
        <v>-</v>
      </c>
      <c r="E66" s="94" t="str">
        <f>'[36]I. Фін результат'!$D$66</f>
        <v>-</v>
      </c>
      <c r="F66" s="90" t="str">
        <f>D66</f>
        <v>-</v>
      </c>
      <c r="G66" s="94" t="s">
        <v>294</v>
      </c>
      <c r="H66" s="64" t="s">
        <v>294</v>
      </c>
      <c r="I66" s="47"/>
    </row>
    <row r="67" spans="1:9" ht="20.100000000000001" customHeight="1">
      <c r="A67" s="8" t="s">
        <v>154</v>
      </c>
      <c r="B67" s="9">
        <v>1152</v>
      </c>
      <c r="C67" s="91">
        <f>'[36]I. Фін результат'!$C$67</f>
        <v>168</v>
      </c>
      <c r="D67" s="91">
        <f>'[37]I. Фін результат'!$C$67</f>
        <v>298</v>
      </c>
      <c r="E67" s="91">
        <f>'[36]I. Фін результат'!$D$67</f>
        <v>160.80000000000001</v>
      </c>
      <c r="F67" s="91">
        <f>D67</f>
        <v>298</v>
      </c>
      <c r="G67" s="91">
        <f t="shared" si="2"/>
        <v>137.19999999999999</v>
      </c>
      <c r="H67" s="64">
        <f t="shared" si="1"/>
        <v>185.3233830845771</v>
      </c>
      <c r="I67" s="47"/>
    </row>
    <row r="68" spans="1:9" ht="20.100000000000001" customHeight="1">
      <c r="A68" s="8" t="s">
        <v>155</v>
      </c>
      <c r="B68" s="9">
        <v>1160</v>
      </c>
      <c r="C68" s="92">
        <f>SUM(C69:C70)</f>
        <v>168</v>
      </c>
      <c r="D68" s="92">
        <f>SUM(D69:D70)</f>
        <v>-298</v>
      </c>
      <c r="E68" s="92">
        <f>SUM(E69:E70)</f>
        <v>-160.80000000000001</v>
      </c>
      <c r="F68" s="92">
        <f>SUM(F69:F70)</f>
        <v>-298</v>
      </c>
      <c r="G68" s="91">
        <f t="shared" si="2"/>
        <v>-137.19999999999999</v>
      </c>
      <c r="H68" s="64">
        <f t="shared" si="1"/>
        <v>185.3233830845771</v>
      </c>
      <c r="I68" s="47"/>
    </row>
    <row r="69" spans="1:9" ht="20.100000000000001" customHeight="1">
      <c r="A69" s="8" t="s">
        <v>114</v>
      </c>
      <c r="B69" s="9">
        <v>1161</v>
      </c>
      <c r="C69" s="91">
        <f>'[36]I. Фін результат'!$C$69</f>
        <v>0</v>
      </c>
      <c r="D69" s="91">
        <f>'[37]I. Фін результат'!$C$69</f>
        <v>0</v>
      </c>
      <c r="E69" s="91">
        <f>'[36]I. Фін результат'!$D$69</f>
        <v>0</v>
      </c>
      <c r="F69" s="49">
        <f>D69</f>
        <v>0</v>
      </c>
      <c r="G69" s="91">
        <f t="shared" si="2"/>
        <v>0</v>
      </c>
      <c r="H69" s="64" t="s">
        <v>294</v>
      </c>
      <c r="I69" s="47"/>
    </row>
    <row r="70" spans="1:9" ht="20.100000000000001" customHeight="1">
      <c r="A70" s="8" t="s">
        <v>83</v>
      </c>
      <c r="B70" s="9">
        <v>1162</v>
      </c>
      <c r="C70" s="91">
        <f>'[36]I. Фін результат'!$C$70</f>
        <v>168</v>
      </c>
      <c r="D70" s="91">
        <f>'[37]I. Фін результат'!$C$70</f>
        <v>-298</v>
      </c>
      <c r="E70" s="91">
        <f>'[36]I. Фін результат'!$D$70</f>
        <v>-160.80000000000001</v>
      </c>
      <c r="F70" s="91">
        <f>D70</f>
        <v>-298</v>
      </c>
      <c r="G70" s="91">
        <f t="shared" si="2"/>
        <v>-137.19999999999999</v>
      </c>
      <c r="H70" s="64">
        <f t="shared" si="1"/>
        <v>185.3233830845771</v>
      </c>
      <c r="I70" s="47"/>
    </row>
    <row r="71" spans="1:9" s="5" customFormat="1" ht="20.100000000000001" customHeight="1">
      <c r="A71" s="10" t="s">
        <v>68</v>
      </c>
      <c r="B71" s="11">
        <v>1170</v>
      </c>
      <c r="C71" s="85">
        <f>SUM(C60:C65,C68)</f>
        <v>-2201.0119999999979</v>
      </c>
      <c r="D71" s="85">
        <f>SUM(D60:D65,D68)</f>
        <v>9178.820000000007</v>
      </c>
      <c r="E71" s="85">
        <f>SUM(E60:E65,E68)</f>
        <v>927.9999999999759</v>
      </c>
      <c r="F71" s="85">
        <f>SUM(F60:F65,F68)</f>
        <v>9178.820000000007</v>
      </c>
      <c r="G71" s="86">
        <f t="shared" si="2"/>
        <v>8250.8200000000306</v>
      </c>
      <c r="H71" s="66">
        <f t="shared" si="1"/>
        <v>989.09698275864707</v>
      </c>
      <c r="I71" s="48"/>
    </row>
    <row r="72" spans="1:9" ht="20.100000000000001" customHeight="1">
      <c r="A72" s="8" t="s">
        <v>146</v>
      </c>
      <c r="B72" s="7">
        <v>1180</v>
      </c>
      <c r="C72" s="91">
        <f>'[36]I. Фін результат'!$C$72</f>
        <v>0</v>
      </c>
      <c r="D72" s="91">
        <f>'[37]I. Фін результат'!$C$72</f>
        <v>0</v>
      </c>
      <c r="E72" s="91">
        <f>'[36]I. Фін результат'!$D$72</f>
        <v>-167</v>
      </c>
      <c r="F72" s="49">
        <f>D72</f>
        <v>0</v>
      </c>
      <c r="G72" s="91">
        <v>-167</v>
      </c>
      <c r="H72" s="64" t="s">
        <v>294</v>
      </c>
      <c r="I72" s="47"/>
    </row>
    <row r="73" spans="1:9" ht="20.100000000000001" customHeight="1">
      <c r="A73" s="8" t="s">
        <v>147</v>
      </c>
      <c r="B73" s="7">
        <v>1181</v>
      </c>
      <c r="C73" s="91">
        <f>'[36]I. Фін результат'!$C$73</f>
        <v>0</v>
      </c>
      <c r="D73" s="91">
        <f>'[37]I. Фін результат'!$C$73</f>
        <v>0</v>
      </c>
      <c r="E73" s="91">
        <f>'[36]I. Фін результат'!$D$73</f>
        <v>0</v>
      </c>
      <c r="F73" s="49">
        <f>D73</f>
        <v>0</v>
      </c>
      <c r="G73" s="91">
        <f t="shared" ref="G73:G81" si="6">F73-E73</f>
        <v>0</v>
      </c>
      <c r="H73" s="64" t="s">
        <v>294</v>
      </c>
      <c r="I73" s="47"/>
    </row>
    <row r="74" spans="1:9" ht="20.100000000000001" customHeight="1">
      <c r="A74" s="8" t="s">
        <v>148</v>
      </c>
      <c r="B74" s="9">
        <v>1190</v>
      </c>
      <c r="C74" s="91">
        <f>'[36]I. Фін результат'!$C$74</f>
        <v>0</v>
      </c>
      <c r="D74" s="91">
        <f>'[37]I. Фін результат'!$C$74</f>
        <v>0</v>
      </c>
      <c r="E74" s="91">
        <f>'[36]I. Фін результат'!$D$74</f>
        <v>0</v>
      </c>
      <c r="F74" s="49">
        <f>D74</f>
        <v>0</v>
      </c>
      <c r="G74" s="91">
        <f t="shared" si="6"/>
        <v>0</v>
      </c>
      <c r="H74" s="64" t="s">
        <v>294</v>
      </c>
      <c r="I74" s="47"/>
    </row>
    <row r="75" spans="1:9" ht="20.100000000000001" customHeight="1">
      <c r="A75" s="8" t="s">
        <v>149</v>
      </c>
      <c r="B75" s="6">
        <v>1191</v>
      </c>
      <c r="C75" s="91">
        <f>'[36]I. Фін результат'!$C$75</f>
        <v>0</v>
      </c>
      <c r="D75" s="91">
        <f>'[37]I. Фін результат'!$C$75</f>
        <v>0</v>
      </c>
      <c r="E75" s="91">
        <f>'[36]I. Фін результат'!$D$75</f>
        <v>0</v>
      </c>
      <c r="F75" s="49">
        <f>D75</f>
        <v>0</v>
      </c>
      <c r="G75" s="91">
        <f t="shared" si="6"/>
        <v>0</v>
      </c>
      <c r="H75" s="64" t="s">
        <v>294</v>
      </c>
      <c r="I75" s="47"/>
    </row>
    <row r="76" spans="1:9" s="5" customFormat="1" ht="20.100000000000001" customHeight="1">
      <c r="A76" s="10" t="s">
        <v>167</v>
      </c>
      <c r="B76" s="11">
        <v>1200</v>
      </c>
      <c r="C76" s="85">
        <f>'[36]I. Фін результат'!$C$76</f>
        <v>-2537.0119999999979</v>
      </c>
      <c r="D76" s="85">
        <f>SUM(D71:D75)</f>
        <v>9178.820000000007</v>
      </c>
      <c r="E76" s="85">
        <f>SUM(E71:E75)</f>
        <v>760.9999999999759</v>
      </c>
      <c r="F76" s="85">
        <f>SUM(F71:F75)</f>
        <v>9178.820000000007</v>
      </c>
      <c r="G76" s="86">
        <f t="shared" si="6"/>
        <v>8417.8200000000306</v>
      </c>
      <c r="H76" s="66">
        <f>(F76/E76)*100</f>
        <v>1206.1524310118657</v>
      </c>
      <c r="I76" s="48"/>
    </row>
    <row r="77" spans="1:9" ht="20.100000000000001" customHeight="1">
      <c r="A77" s="8" t="s">
        <v>25</v>
      </c>
      <c r="B77" s="6">
        <v>1201</v>
      </c>
      <c r="C77" s="91">
        <f>'[36]I. Фін результат'!$C$77</f>
        <v>0</v>
      </c>
      <c r="D77" s="91">
        <f>'[37]I. Фін результат'!$C$77</f>
        <v>9178.7999999999993</v>
      </c>
      <c r="E77" s="91">
        <f>'[36]I. Фін результат'!$D$77</f>
        <v>760.9999999999759</v>
      </c>
      <c r="F77" s="91">
        <f>D77</f>
        <v>9178.7999999999993</v>
      </c>
      <c r="G77" s="91">
        <f t="shared" si="6"/>
        <v>8417.8000000000229</v>
      </c>
      <c r="H77" s="64">
        <f>(F77/E77)*100</f>
        <v>1206.1498028909709</v>
      </c>
      <c r="I77" s="46"/>
    </row>
    <row r="78" spans="1:9" ht="20.100000000000001" customHeight="1">
      <c r="A78" s="8" t="s">
        <v>26</v>
      </c>
      <c r="B78" s="6">
        <v>1202</v>
      </c>
      <c r="C78" s="91">
        <f>'[36]I. Фін результат'!$C$78</f>
        <v>-2537.0119999999979</v>
      </c>
      <c r="D78" s="91">
        <f>'[37]I. Фін результат'!$C$78</f>
        <v>0</v>
      </c>
      <c r="E78" s="91">
        <f>'[36]I. Фін результат'!$D$78</f>
        <v>0</v>
      </c>
      <c r="F78" s="94" t="s">
        <v>294</v>
      </c>
      <c r="G78" s="94" t="s">
        <v>294</v>
      </c>
      <c r="H78" s="64" t="s">
        <v>294</v>
      </c>
      <c r="I78" s="46"/>
    </row>
    <row r="79" spans="1:9" s="5" customFormat="1" ht="20.100000000000001" customHeight="1">
      <c r="A79" s="10" t="s">
        <v>19</v>
      </c>
      <c r="B79" s="11">
        <v>1210</v>
      </c>
      <c r="C79" s="88">
        <f>SUM(C7,C49,C61,C63,C65,C73,C74)</f>
        <v>56426</v>
      </c>
      <c r="D79" s="88">
        <f>SUM(D7,D49,D61,D63,D65,D73,D74)</f>
        <v>89914</v>
      </c>
      <c r="E79" s="88">
        <f>SUM(E7,E49,E61,E63,E65,E73,E74)</f>
        <v>81464.2</v>
      </c>
      <c r="F79" s="88">
        <f>SUM(F7,F49,F61,F63,F65,F73,F74)</f>
        <v>89914</v>
      </c>
      <c r="G79" s="86">
        <f t="shared" si="6"/>
        <v>8449.8000000000029</v>
      </c>
      <c r="H79" s="66">
        <f>(F79/E79)*100</f>
        <v>110.37240898456008</v>
      </c>
      <c r="I79" s="48"/>
    </row>
    <row r="80" spans="1:9" s="5" customFormat="1" ht="20.100000000000001" customHeight="1">
      <c r="A80" s="10" t="s">
        <v>81</v>
      </c>
      <c r="B80" s="11">
        <v>1220</v>
      </c>
      <c r="C80" s="88">
        <f>SUM(C8,C18,C41,C53,C62,C64,C68,C72,C75)</f>
        <v>-58627.011999999995</v>
      </c>
      <c r="D80" s="88">
        <f>SUM(D8,D18,D41,D53,D62,D64,D68,D72,D75)</f>
        <v>-80735.179999999993</v>
      </c>
      <c r="E80" s="88">
        <f>SUM(E8,E18,E41,E53,E62,E64,E68,E72,E75)</f>
        <v>-80703.200000000026</v>
      </c>
      <c r="F80" s="88">
        <f>SUM(F8,F18,F41,F53,F62,F64,F68,F72,F75)</f>
        <v>-80735.179999999993</v>
      </c>
      <c r="G80" s="86">
        <v>32</v>
      </c>
      <c r="H80" s="66">
        <f>F80/E80*100</f>
        <v>100.03962668146984</v>
      </c>
      <c r="I80" s="48"/>
    </row>
    <row r="81" spans="1:9" ht="20.100000000000001" customHeight="1">
      <c r="A81" s="8" t="s">
        <v>125</v>
      </c>
      <c r="B81" s="9">
        <v>1230</v>
      </c>
      <c r="C81" s="49"/>
      <c r="D81" s="91"/>
      <c r="E81" s="49"/>
      <c r="F81" s="49"/>
      <c r="G81" s="49">
        <f t="shared" si="6"/>
        <v>0</v>
      </c>
      <c r="H81" s="64" t="s">
        <v>294</v>
      </c>
      <c r="I81" s="47"/>
    </row>
    <row r="82" spans="1:9" ht="24.95" customHeight="1">
      <c r="A82" s="203" t="s">
        <v>97</v>
      </c>
      <c r="B82" s="203"/>
      <c r="C82" s="203"/>
      <c r="D82" s="203"/>
      <c r="E82" s="203"/>
      <c r="F82" s="203"/>
      <c r="G82" s="203"/>
      <c r="H82" s="203"/>
      <c r="I82" s="203"/>
    </row>
    <row r="83" spans="1:9" ht="20.100000000000001" customHeight="1">
      <c r="A83" s="8" t="s">
        <v>135</v>
      </c>
      <c r="B83" s="9">
        <v>1300</v>
      </c>
      <c r="C83" s="92">
        <f>C60</f>
        <v>-2537.0119999999979</v>
      </c>
      <c r="D83" s="92">
        <f>D60</f>
        <v>9178.820000000007</v>
      </c>
      <c r="E83" s="92">
        <f>'[36]I. Фін результат'!$D$83</f>
        <v>927.99999999997578</v>
      </c>
      <c r="F83" s="92">
        <f t="shared" ref="F83:F88" si="7">D83</f>
        <v>9178.820000000007</v>
      </c>
      <c r="G83" s="91">
        <f>F83-E83</f>
        <v>8250.8200000000306</v>
      </c>
      <c r="H83" s="64">
        <f>(F83/E83)*100</f>
        <v>989.09698275864719</v>
      </c>
      <c r="I83" s="47"/>
    </row>
    <row r="84" spans="1:9" ht="20.100000000000001" customHeight="1">
      <c r="A84" s="8" t="s">
        <v>204</v>
      </c>
      <c r="B84" s="9">
        <v>1301</v>
      </c>
      <c r="C84" s="92">
        <f>'[36]I. Фін результат'!$C$84</f>
        <v>-506</v>
      </c>
      <c r="D84" s="92">
        <f>'[37]I. Фін результат'!$C$84</f>
        <v>-525.6</v>
      </c>
      <c r="E84" s="92">
        <f>'[36]I. Фін результат'!$D$84</f>
        <v>-570.29999999999995</v>
      </c>
      <c r="F84" s="92">
        <f t="shared" si="7"/>
        <v>-525.6</v>
      </c>
      <c r="G84" s="91">
        <v>-44.7</v>
      </c>
      <c r="H84" s="64">
        <f>(F84/E84)*100</f>
        <v>92.162019989479234</v>
      </c>
      <c r="I84" s="47"/>
    </row>
    <row r="85" spans="1:9" ht="20.100000000000001" customHeight="1">
      <c r="A85" s="8" t="s">
        <v>205</v>
      </c>
      <c r="B85" s="9">
        <v>1302</v>
      </c>
      <c r="C85" s="92">
        <f>'[36]I. Фін результат'!$C$85</f>
        <v>0</v>
      </c>
      <c r="D85" s="92">
        <f>'[37]I. Фін результат'!$C$85</f>
        <v>0</v>
      </c>
      <c r="E85" s="65">
        <f>'[36]I. Фін результат'!$D$85</f>
        <v>0</v>
      </c>
      <c r="F85" s="65">
        <f t="shared" si="7"/>
        <v>0</v>
      </c>
      <c r="G85" s="91">
        <f>F85-E85</f>
        <v>0</v>
      </c>
      <c r="H85" s="64" t="s">
        <v>294</v>
      </c>
      <c r="I85" s="47"/>
    </row>
    <row r="86" spans="1:9" ht="20.100000000000001" customHeight="1">
      <c r="A86" s="8" t="s">
        <v>206</v>
      </c>
      <c r="B86" s="9">
        <v>1303</v>
      </c>
      <c r="C86" s="92">
        <f>'[36]I. Фін результат'!$C$86</f>
        <v>0</v>
      </c>
      <c r="D86" s="92">
        <f>'[37]I. Фін результат'!$C$86</f>
        <v>0</v>
      </c>
      <c r="E86" s="65">
        <f>'[36]I. Фін результат'!$D$86</f>
        <v>0</v>
      </c>
      <c r="F86" s="65">
        <f t="shared" si="7"/>
        <v>0</v>
      </c>
      <c r="G86" s="91">
        <f>F86-E86</f>
        <v>0</v>
      </c>
      <c r="H86" s="64" t="s">
        <v>294</v>
      </c>
      <c r="I86" s="47"/>
    </row>
    <row r="87" spans="1:9" ht="20.100000000000001" customHeight="1">
      <c r="A87" s="8" t="s">
        <v>207</v>
      </c>
      <c r="B87" s="9">
        <v>1304</v>
      </c>
      <c r="C87" s="92">
        <f>'[36]I. Фін результат'!$C$87</f>
        <v>0</v>
      </c>
      <c r="D87" s="92">
        <f>'[37]I. Фін результат'!$C$87</f>
        <v>0</v>
      </c>
      <c r="E87" s="65">
        <f>'[36]I. Фін результат'!$D$87</f>
        <v>0</v>
      </c>
      <c r="F87" s="65">
        <f t="shared" si="7"/>
        <v>0</v>
      </c>
      <c r="G87" s="91">
        <f>F87-E87</f>
        <v>0</v>
      </c>
      <c r="H87" s="64" t="s">
        <v>294</v>
      </c>
      <c r="I87" s="47"/>
    </row>
    <row r="88" spans="1:9" ht="20.25" customHeight="1">
      <c r="A88" s="8" t="s">
        <v>208</v>
      </c>
      <c r="B88" s="9">
        <v>1305</v>
      </c>
      <c r="C88" s="92">
        <f>'[36]I. Фін результат'!$C$88</f>
        <v>0</v>
      </c>
      <c r="D88" s="92">
        <f>'[37]I. Фін результат'!$C$88</f>
        <v>0</v>
      </c>
      <c r="E88" s="65">
        <f>'[36]I. Фін результат'!$D$88</f>
        <v>0</v>
      </c>
      <c r="F88" s="65">
        <f t="shared" si="7"/>
        <v>0</v>
      </c>
      <c r="G88" s="91">
        <f>F88-E88</f>
        <v>0</v>
      </c>
      <c r="H88" s="64" t="s">
        <v>294</v>
      </c>
      <c r="I88" s="47"/>
    </row>
    <row r="89" spans="1:9" s="5" customFormat="1" ht="20.100000000000001" customHeight="1">
      <c r="A89" s="10" t="s">
        <v>91</v>
      </c>
      <c r="B89" s="11">
        <v>1310</v>
      </c>
      <c r="C89" s="72">
        <f>C83+C84-C85-C86-C87-C88</f>
        <v>-3043.0119999999979</v>
      </c>
      <c r="D89" s="72">
        <f>D83+D84-D85-D86-D87-D88</f>
        <v>8653.2200000000066</v>
      </c>
      <c r="E89" s="72">
        <f>E83+E84-E85-E86-E87-E88</f>
        <v>357.69999999997583</v>
      </c>
      <c r="F89" s="72">
        <f>F83+F84-F85-F86-F87-F88</f>
        <v>8653.2200000000066</v>
      </c>
      <c r="G89" s="86">
        <f>F89-E89</f>
        <v>8295.5200000000314</v>
      </c>
      <c r="H89" s="66">
        <f>(F89/E89)*100</f>
        <v>2419.1277606934837</v>
      </c>
      <c r="I89" s="48"/>
    </row>
    <row r="90" spans="1:9" s="5" customFormat="1" ht="20.100000000000001" customHeight="1">
      <c r="A90" s="209" t="s">
        <v>119</v>
      </c>
      <c r="B90" s="210"/>
      <c r="C90" s="210"/>
      <c r="D90" s="210"/>
      <c r="E90" s="210"/>
      <c r="F90" s="210"/>
      <c r="G90" s="210"/>
      <c r="H90" s="210"/>
      <c r="I90" s="211"/>
    </row>
    <row r="91" spans="1:9" s="5" customFormat="1" ht="20.100000000000001" customHeight="1">
      <c r="A91" s="8" t="s">
        <v>136</v>
      </c>
      <c r="B91" s="9">
        <v>1400</v>
      </c>
      <c r="C91" s="91">
        <f>'[36]I. Фін результат'!$C$91</f>
        <v>-34327</v>
      </c>
      <c r="D91" s="91">
        <f>'[37]I. Фін результат'!$C$91</f>
        <v>-49743.999999999993</v>
      </c>
      <c r="E91" s="91">
        <f>'[36]I. Фін результат'!$D$91</f>
        <v>-49370.100000000006</v>
      </c>
      <c r="F91" s="91">
        <f>D91</f>
        <v>-49743.999999999993</v>
      </c>
      <c r="G91" s="91">
        <v>373.9</v>
      </c>
      <c r="H91" s="64">
        <f>(F91/E91)*100</f>
        <v>100.75734098168726</v>
      </c>
      <c r="I91" s="47"/>
    </row>
    <row r="92" spans="1:9" s="5" customFormat="1" ht="20.100000000000001" customHeight="1">
      <c r="A92" s="8" t="s">
        <v>137</v>
      </c>
      <c r="B92" s="18">
        <v>1401</v>
      </c>
      <c r="C92" s="91">
        <f>'[36]I. Фін результат'!$C$92</f>
        <v>-4826.8999999999996</v>
      </c>
      <c r="D92" s="91">
        <f>'[37]I. Фін результат'!$C$92</f>
        <v>-4649.2</v>
      </c>
      <c r="E92" s="91">
        <f>'[36]I. Фін результат'!$D$92</f>
        <v>-3971.5</v>
      </c>
      <c r="F92" s="91">
        <f t="shared" ref="F92:F97" si="8">D92</f>
        <v>-4649.2</v>
      </c>
      <c r="G92" s="91">
        <v>677.7</v>
      </c>
      <c r="H92" s="64">
        <f t="shared" ref="H92:H98" si="9">(F92/E92)*100</f>
        <v>117.06408158126651</v>
      </c>
      <c r="I92" s="46"/>
    </row>
    <row r="93" spans="1:9" s="5" customFormat="1" ht="20.100000000000001" customHeight="1">
      <c r="A93" s="8" t="s">
        <v>28</v>
      </c>
      <c r="B93" s="18">
        <v>1402</v>
      </c>
      <c r="C93" s="91">
        <f>'[36]I. Фін результат'!$C$93</f>
        <v>-29500.078999999998</v>
      </c>
      <c r="D93" s="91">
        <f>'[37]I. Фін результат'!$C$93</f>
        <v>-45094.799999999996</v>
      </c>
      <c r="E93" s="91">
        <f>'[36]I. Фін результат'!$D$93</f>
        <v>-45398.600000000006</v>
      </c>
      <c r="F93" s="91">
        <f t="shared" si="8"/>
        <v>-45094.799999999996</v>
      </c>
      <c r="G93" s="91">
        <v>-303.8</v>
      </c>
      <c r="H93" s="64">
        <f t="shared" si="9"/>
        <v>99.330816368786685</v>
      </c>
      <c r="I93" s="46"/>
    </row>
    <row r="94" spans="1:9" s="5" customFormat="1" ht="20.100000000000001" customHeight="1">
      <c r="A94" s="8" t="s">
        <v>5</v>
      </c>
      <c r="B94" s="12">
        <v>1410</v>
      </c>
      <c r="C94" s="91">
        <f>'[36]I. Фін результат'!$C$94</f>
        <v>-16762.7</v>
      </c>
      <c r="D94" s="91">
        <f>'[37]I. Фін результат'!$C$94</f>
        <v>-19316.900000000001</v>
      </c>
      <c r="E94" s="91">
        <f>'[36]I. Фін результат'!$D$94</f>
        <v>-20886.2</v>
      </c>
      <c r="F94" s="91">
        <f t="shared" si="8"/>
        <v>-19316.900000000001</v>
      </c>
      <c r="G94" s="91">
        <v>-1569.3</v>
      </c>
      <c r="H94" s="64">
        <f t="shared" si="9"/>
        <v>92.486426444255059</v>
      </c>
      <c r="I94" s="47"/>
    </row>
    <row r="95" spans="1:9" s="5" customFormat="1" ht="20.100000000000001" customHeight="1">
      <c r="A95" s="8" t="s">
        <v>6</v>
      </c>
      <c r="B95" s="12">
        <v>1420</v>
      </c>
      <c r="C95" s="91">
        <f>'[36]I. Фін результат'!$C$95</f>
        <v>-3476.8</v>
      </c>
      <c r="D95" s="91">
        <f>'[37]I. Фін результат'!$C$95</f>
        <v>-4007.8</v>
      </c>
      <c r="E95" s="91">
        <f>'[36]I. Фін результат'!$D$95</f>
        <v>-4595.1000000000004</v>
      </c>
      <c r="F95" s="91">
        <f t="shared" si="8"/>
        <v>-4007.8</v>
      </c>
      <c r="G95" s="91">
        <v>-587.29999999999995</v>
      </c>
      <c r="H95" s="64">
        <f t="shared" si="9"/>
        <v>87.218994145938069</v>
      </c>
      <c r="I95" s="47"/>
    </row>
    <row r="96" spans="1:9" s="5" customFormat="1" ht="20.100000000000001" customHeight="1">
      <c r="A96" s="8" t="s">
        <v>7</v>
      </c>
      <c r="B96" s="12">
        <v>1430</v>
      </c>
      <c r="C96" s="91">
        <f>'[36]I. Фін результат'!$C$96</f>
        <v>-506</v>
      </c>
      <c r="D96" s="91">
        <f>'[37]I. Фін результат'!$C$96</f>
        <v>-525.6</v>
      </c>
      <c r="E96" s="91">
        <f>'[36]I. Фін результат'!$D$96</f>
        <v>-570.29999999999995</v>
      </c>
      <c r="F96" s="91">
        <f t="shared" si="8"/>
        <v>-525.6</v>
      </c>
      <c r="G96" s="91">
        <v>-44.7</v>
      </c>
      <c r="H96" s="64">
        <f t="shared" si="9"/>
        <v>92.162019989479234</v>
      </c>
      <c r="I96" s="47"/>
    </row>
    <row r="97" spans="1:9" s="5" customFormat="1" ht="20.100000000000001" customHeight="1">
      <c r="A97" s="8" t="s">
        <v>29</v>
      </c>
      <c r="B97" s="12">
        <v>1440</v>
      </c>
      <c r="C97" s="91">
        <f>'[36]I. Фін результат'!$C$97</f>
        <v>-3722</v>
      </c>
      <c r="D97" s="91">
        <f>'[37]I. Фін результат'!$C$97</f>
        <v>-6842</v>
      </c>
      <c r="E97" s="91">
        <f>'[36]I. Фін результат'!$D$97</f>
        <v>-5299</v>
      </c>
      <c r="F97" s="91">
        <f t="shared" si="8"/>
        <v>-6842</v>
      </c>
      <c r="G97" s="91">
        <v>1543</v>
      </c>
      <c r="H97" s="64">
        <f t="shared" si="9"/>
        <v>129.1187016418192</v>
      </c>
      <c r="I97" s="47"/>
    </row>
    <row r="98" spans="1:9" s="5" customFormat="1">
      <c r="A98" s="10" t="s">
        <v>46</v>
      </c>
      <c r="B98" s="25">
        <v>1450</v>
      </c>
      <c r="C98" s="93">
        <f>SUM(C91,C94:C97)</f>
        <v>-58794.5</v>
      </c>
      <c r="D98" s="93">
        <f>SUM(D91,D94:D97)</f>
        <v>-80436.3</v>
      </c>
      <c r="E98" s="93">
        <f>SUM(E91,E94:E97)</f>
        <v>-80720.700000000012</v>
      </c>
      <c r="F98" s="93">
        <f>SUM(F91,F94:F97)</f>
        <v>-80436.3</v>
      </c>
      <c r="G98" s="86">
        <v>-284.39999999999998</v>
      </c>
      <c r="H98" s="66">
        <f t="shared" si="9"/>
        <v>99.647674016702027</v>
      </c>
      <c r="I98" s="48"/>
    </row>
    <row r="99" spans="1:9" s="5" customFormat="1">
      <c r="A99" s="31"/>
      <c r="B99" s="38"/>
      <c r="C99" s="38"/>
      <c r="D99" s="38"/>
      <c r="E99" s="38"/>
      <c r="F99" s="38"/>
      <c r="G99" s="38"/>
      <c r="H99" s="38"/>
      <c r="I99" s="38"/>
    </row>
    <row r="100" spans="1:9" s="5" customFormat="1">
      <c r="A100" s="31"/>
      <c r="B100" s="38"/>
      <c r="C100" s="38"/>
      <c r="D100" s="38"/>
      <c r="E100" s="38"/>
      <c r="F100" s="38"/>
      <c r="G100" s="38"/>
      <c r="H100" s="38"/>
      <c r="I100" s="38"/>
    </row>
    <row r="101" spans="1:9">
      <c r="A101" s="16"/>
    </row>
    <row r="102" spans="1:9" ht="27.75" customHeight="1">
      <c r="A102" s="30" t="s">
        <v>289</v>
      </c>
      <c r="C102" s="206"/>
      <c r="D102" s="206"/>
      <c r="E102" s="84"/>
      <c r="F102" s="207" t="s">
        <v>286</v>
      </c>
      <c r="G102" s="207"/>
      <c r="H102" s="207"/>
      <c r="I102" s="3"/>
    </row>
    <row r="103" spans="1:9" s="2" customFormat="1">
      <c r="A103" s="42" t="s">
        <v>141</v>
      </c>
      <c r="B103" s="3"/>
      <c r="C103" s="204" t="s">
        <v>140</v>
      </c>
      <c r="D103" s="204"/>
      <c r="E103" s="3"/>
      <c r="F103" s="205" t="s">
        <v>70</v>
      </c>
      <c r="G103" s="205"/>
      <c r="H103" s="205"/>
    </row>
    <row r="104" spans="1:9">
      <c r="A104" s="16"/>
    </row>
    <row r="105" spans="1:9">
      <c r="A105" s="16"/>
    </row>
    <row r="106" spans="1:9">
      <c r="A106" s="16"/>
    </row>
    <row r="107" spans="1:9">
      <c r="A107" s="16"/>
    </row>
    <row r="108" spans="1:9">
      <c r="A108" s="16"/>
    </row>
    <row r="109" spans="1:9">
      <c r="A109" s="16"/>
    </row>
    <row r="110" spans="1:9">
      <c r="A110" s="16"/>
    </row>
    <row r="111" spans="1:9">
      <c r="A111" s="16"/>
    </row>
    <row r="112" spans="1:9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</sheetData>
  <mergeCells count="12">
    <mergeCell ref="A1:I1"/>
    <mergeCell ref="A90:I90"/>
    <mergeCell ref="C3:D3"/>
    <mergeCell ref="E3:I3"/>
    <mergeCell ref="B3:B4"/>
    <mergeCell ref="A3:A4"/>
    <mergeCell ref="A6:I6"/>
    <mergeCell ref="A82:I82"/>
    <mergeCell ref="C103:D103"/>
    <mergeCell ref="F103:H103"/>
    <mergeCell ref="C102:D102"/>
    <mergeCell ref="F102:H102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RowHeight="18.75"/>
  <cols>
    <col min="1" max="1" width="86.85546875" style="20" customWidth="1"/>
    <col min="2" max="2" width="15.28515625" style="23" customWidth="1"/>
    <col min="3" max="7" width="18.7109375" style="23" customWidth="1"/>
    <col min="8" max="8" width="15" style="23" customWidth="1"/>
    <col min="9" max="9" width="10" style="20" customWidth="1"/>
    <col min="10" max="10" width="9.5703125" style="20" customWidth="1"/>
    <col min="11" max="16384" width="9.140625" style="20"/>
  </cols>
  <sheetData>
    <row r="1" spans="1:8">
      <c r="A1" s="214" t="s">
        <v>94</v>
      </c>
      <c r="B1" s="214"/>
      <c r="C1" s="214"/>
      <c r="D1" s="214"/>
      <c r="E1" s="214"/>
      <c r="F1" s="214"/>
      <c r="G1" s="214"/>
      <c r="H1" s="214"/>
    </row>
    <row r="2" spans="1:8">
      <c r="A2" s="214"/>
      <c r="B2" s="214"/>
      <c r="C2" s="214"/>
      <c r="D2" s="214"/>
      <c r="E2" s="214"/>
      <c r="F2" s="214"/>
      <c r="G2" s="214"/>
      <c r="H2" s="214"/>
    </row>
    <row r="3" spans="1:8" ht="38.25" customHeight="1">
      <c r="A3" s="216" t="s">
        <v>138</v>
      </c>
      <c r="B3" s="217" t="s">
        <v>18</v>
      </c>
      <c r="C3" s="212" t="s">
        <v>209</v>
      </c>
      <c r="D3" s="212"/>
      <c r="E3" s="216" t="s">
        <v>293</v>
      </c>
      <c r="F3" s="216"/>
      <c r="G3" s="216"/>
      <c r="H3" s="216"/>
    </row>
    <row r="4" spans="1:8" ht="39" customHeight="1">
      <c r="A4" s="216"/>
      <c r="B4" s="217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27">
        <v>1</v>
      </c>
      <c r="B5" s="28">
        <v>2</v>
      </c>
      <c r="C5" s="27">
        <v>3</v>
      </c>
      <c r="D5" s="28">
        <v>4</v>
      </c>
      <c r="E5" s="27">
        <v>5</v>
      </c>
      <c r="F5" s="28">
        <v>6</v>
      </c>
      <c r="G5" s="27">
        <v>7</v>
      </c>
      <c r="H5" s="28">
        <v>8</v>
      </c>
    </row>
    <row r="6" spans="1:8" ht="30" customHeight="1">
      <c r="A6" s="215" t="s">
        <v>93</v>
      </c>
      <c r="B6" s="215"/>
      <c r="C6" s="215"/>
      <c r="D6" s="215"/>
      <c r="E6" s="215"/>
      <c r="F6" s="215"/>
      <c r="G6" s="215"/>
      <c r="H6" s="215"/>
    </row>
    <row r="7" spans="1:8" ht="30" customHeight="1">
      <c r="A7" s="21" t="s">
        <v>175</v>
      </c>
      <c r="B7" s="28">
        <v>1200</v>
      </c>
      <c r="C7" s="89">
        <f>'I. Фін результат'!C76</f>
        <v>-2537.0119999999979</v>
      </c>
      <c r="D7" s="78">
        <f>'[37]ІІ. Розр. з бюджетом'!$C$8</f>
        <v>9178.7999999999993</v>
      </c>
      <c r="E7" s="78">
        <f>'[38]ІІ. Розр. з бюджетом'!$D$8</f>
        <v>760.9999999999759</v>
      </c>
      <c r="F7" s="78">
        <f>D7</f>
        <v>9178.7999999999993</v>
      </c>
      <c r="G7" s="75">
        <f>F7-E7</f>
        <v>8417.8000000000229</v>
      </c>
      <c r="H7" s="76">
        <f>(F7/E7)*100</f>
        <v>1206.1498028909709</v>
      </c>
    </row>
    <row r="8" spans="1:8" ht="48.95" customHeight="1">
      <c r="A8" s="21" t="s">
        <v>47</v>
      </c>
      <c r="B8" s="6">
        <v>2000</v>
      </c>
      <c r="C8" s="91">
        <f>'[36]ІІ. Розр. з бюджетом'!$C$9</f>
        <v>-22399</v>
      </c>
      <c r="D8" s="91">
        <f>'[37]ІІ. Розр. з бюджетом'!$C$9</f>
        <v>-24936</v>
      </c>
      <c r="E8" s="91">
        <f>'[38]ІІ. Розр. з бюджетом'!$D$9</f>
        <v>-21638</v>
      </c>
      <c r="F8" s="99">
        <f t="shared" ref="F8:F18" si="0">D8</f>
        <v>-24936</v>
      </c>
      <c r="G8" s="75">
        <v>3298</v>
      </c>
      <c r="H8" s="76">
        <f>(F8/E8)*100</f>
        <v>115.24170440891027</v>
      </c>
    </row>
    <row r="9" spans="1:8" ht="45" customHeight="1">
      <c r="A9" s="21" t="s">
        <v>156</v>
      </c>
      <c r="B9" s="6">
        <v>2010</v>
      </c>
      <c r="C9" s="65">
        <f>SUM(C10:C11)</f>
        <v>0</v>
      </c>
      <c r="D9" s="65">
        <f>SUM(D10:D11)</f>
        <v>0</v>
      </c>
      <c r="E9" s="92">
        <f>'[38]ІІ. Розр. з бюджетом'!$D$10</f>
        <v>-7.6</v>
      </c>
      <c r="F9" s="95">
        <f t="shared" si="0"/>
        <v>0</v>
      </c>
      <c r="G9" s="97">
        <v>-7.6</v>
      </c>
      <c r="H9" s="76">
        <f>(F9/E9)*100</f>
        <v>0</v>
      </c>
    </row>
    <row r="10" spans="1:8" ht="45" customHeight="1">
      <c r="A10" s="8" t="s">
        <v>110</v>
      </c>
      <c r="B10" s="6">
        <v>2011</v>
      </c>
      <c r="C10" s="49">
        <f>'[36]ІІ. Розр. з бюджетом'!$C$11</f>
        <v>0</v>
      </c>
      <c r="D10" s="49">
        <f>'[37]ІІ. Розр. з бюджетом'!$C$11</f>
        <v>0</v>
      </c>
      <c r="E10" s="49">
        <f>'[38]ІІ. Розр. з бюджетом'!$D$11</f>
        <v>0</v>
      </c>
      <c r="F10" s="95">
        <f t="shared" si="0"/>
        <v>0</v>
      </c>
      <c r="G10" s="75">
        <f t="shared" ref="G10:G18" si="1">F10-E10</f>
        <v>0</v>
      </c>
      <c r="H10" s="76" t="s">
        <v>294</v>
      </c>
    </row>
    <row r="11" spans="1:8" ht="45" customHeight="1">
      <c r="A11" s="8" t="s">
        <v>282</v>
      </c>
      <c r="B11" s="6">
        <v>2012</v>
      </c>
      <c r="C11" s="49" t="s">
        <v>294</v>
      </c>
      <c r="D11" s="49">
        <f>'[37]ІІ. Розр. з бюджетом'!$C$12</f>
        <v>0</v>
      </c>
      <c r="E11" s="91">
        <f>'[38]ІІ. Розр. з бюджетом'!$D$12</f>
        <v>-7.6</v>
      </c>
      <c r="F11" s="95">
        <f t="shared" si="0"/>
        <v>0</v>
      </c>
      <c r="G11" s="100" t="s">
        <v>294</v>
      </c>
      <c r="H11" s="76">
        <f>(F11/E11)*100</f>
        <v>0</v>
      </c>
    </row>
    <row r="12" spans="1:8" ht="24.95" customHeight="1">
      <c r="A12" s="8" t="s">
        <v>102</v>
      </c>
      <c r="B12" s="6" t="s">
        <v>115</v>
      </c>
      <c r="C12" s="49" t="s">
        <v>294</v>
      </c>
      <c r="D12" s="49">
        <f>'[37]ІІ. Розр. з бюджетом'!$C$13</f>
        <v>0</v>
      </c>
      <c r="E12" s="49">
        <f>'[38]ІІ. Розр. з бюджетом'!$D$13</f>
        <v>0</v>
      </c>
      <c r="F12" s="95">
        <f t="shared" si="0"/>
        <v>0</v>
      </c>
      <c r="G12" s="75">
        <f t="shared" si="1"/>
        <v>0</v>
      </c>
      <c r="H12" s="76" t="s">
        <v>294</v>
      </c>
    </row>
    <row r="13" spans="1:8" ht="24.95" customHeight="1">
      <c r="A13" s="8" t="s">
        <v>107</v>
      </c>
      <c r="B13" s="6">
        <v>2020</v>
      </c>
      <c r="C13" s="49" t="s">
        <v>294</v>
      </c>
      <c r="D13" s="49">
        <f>'[37]ІІ. Розр. з бюджетом'!$C$14</f>
        <v>0</v>
      </c>
      <c r="E13" s="49">
        <f>'[38]ІІ. Розр. з бюджетом'!$D$14</f>
        <v>0</v>
      </c>
      <c r="F13" s="95">
        <f t="shared" si="0"/>
        <v>0</v>
      </c>
      <c r="G13" s="75">
        <f t="shared" si="1"/>
        <v>0</v>
      </c>
      <c r="H13" s="76" t="s">
        <v>294</v>
      </c>
    </row>
    <row r="14" spans="1:8" s="22" customFormat="1" ht="24.95" customHeight="1">
      <c r="A14" s="21" t="s">
        <v>54</v>
      </c>
      <c r="B14" s="6">
        <v>2030</v>
      </c>
      <c r="C14" s="49" t="s">
        <v>294</v>
      </c>
      <c r="D14" s="49">
        <f>'[37]ІІ. Розр. з бюджетом'!$C$15</f>
        <v>0</v>
      </c>
      <c r="E14" s="49">
        <f>'[38]ІІ. Розр. з бюджетом'!$D$15</f>
        <v>0</v>
      </c>
      <c r="F14" s="95">
        <f t="shared" si="0"/>
        <v>0</v>
      </c>
      <c r="G14" s="75">
        <f t="shared" si="1"/>
        <v>0</v>
      </c>
      <c r="H14" s="76" t="s">
        <v>294</v>
      </c>
    </row>
    <row r="15" spans="1:8" ht="24.95" customHeight="1">
      <c r="A15" s="21" t="s">
        <v>88</v>
      </c>
      <c r="B15" s="6">
        <v>2031</v>
      </c>
      <c r="C15" s="49" t="s">
        <v>294</v>
      </c>
      <c r="D15" s="49">
        <f>'[37]ІІ. Розр. з бюджетом'!$C$16</f>
        <v>0</v>
      </c>
      <c r="E15" s="49">
        <f>'[38]ІІ. Розр. з бюджетом'!$D$16</f>
        <v>0</v>
      </c>
      <c r="F15" s="95">
        <f t="shared" si="0"/>
        <v>0</v>
      </c>
      <c r="G15" s="75">
        <f t="shared" si="1"/>
        <v>0</v>
      </c>
      <c r="H15" s="76" t="s">
        <v>294</v>
      </c>
    </row>
    <row r="16" spans="1:8" ht="24.95" customHeight="1">
      <c r="A16" s="21" t="s">
        <v>27</v>
      </c>
      <c r="B16" s="6">
        <v>2040</v>
      </c>
      <c r="C16" s="49" t="s">
        <v>294</v>
      </c>
      <c r="D16" s="49">
        <f>'[37]ІІ. Розр. з бюджетом'!$C$17</f>
        <v>0</v>
      </c>
      <c r="E16" s="49">
        <f>'[38]ІІ. Розр. з бюджетом'!$D$17</f>
        <v>0</v>
      </c>
      <c r="F16" s="95">
        <f t="shared" si="0"/>
        <v>0</v>
      </c>
      <c r="G16" s="75">
        <f t="shared" si="1"/>
        <v>0</v>
      </c>
      <c r="H16" s="76" t="s">
        <v>294</v>
      </c>
    </row>
    <row r="17" spans="1:9" ht="24.95" customHeight="1">
      <c r="A17" s="21" t="s">
        <v>79</v>
      </c>
      <c r="B17" s="6">
        <v>2050</v>
      </c>
      <c r="C17" s="49" t="s">
        <v>294</v>
      </c>
      <c r="D17" s="49">
        <f>'[37]ІІ. Розр. з бюджетом'!$C$18</f>
        <v>0</v>
      </c>
      <c r="E17" s="49">
        <f>'[38]ІІ. Розр. з бюджетом'!$D$18</f>
        <v>0</v>
      </c>
      <c r="F17" s="95">
        <f t="shared" si="0"/>
        <v>0</v>
      </c>
      <c r="G17" s="75">
        <f t="shared" si="1"/>
        <v>0</v>
      </c>
      <c r="H17" s="76" t="s">
        <v>294</v>
      </c>
    </row>
    <row r="18" spans="1:9" ht="24.95" customHeight="1">
      <c r="A18" s="21" t="s">
        <v>80</v>
      </c>
      <c r="B18" s="6">
        <v>2060</v>
      </c>
      <c r="C18" s="49" t="s">
        <v>294</v>
      </c>
      <c r="D18" s="49">
        <f>'[37]ІІ. Розр. з бюджетом'!$C$19</f>
        <v>0</v>
      </c>
      <c r="E18" s="49">
        <f>'[38]ІІ. Розр. з бюджетом'!$D$19</f>
        <v>0</v>
      </c>
      <c r="F18" s="95">
        <f t="shared" si="0"/>
        <v>0</v>
      </c>
      <c r="G18" s="75">
        <f t="shared" si="1"/>
        <v>0</v>
      </c>
      <c r="H18" s="76" t="s">
        <v>294</v>
      </c>
    </row>
    <row r="19" spans="1:9" ht="49.5" customHeight="1">
      <c r="A19" s="21" t="s">
        <v>48</v>
      </c>
      <c r="B19" s="6">
        <v>2070</v>
      </c>
      <c r="C19" s="96">
        <f>SUM(C7:C9,C13,C14,C16:C18)</f>
        <v>-24936.011999999999</v>
      </c>
      <c r="D19" s="96">
        <f>SUM(D7:D9,D13,D14,D16:D18)</f>
        <v>-15757.2</v>
      </c>
      <c r="E19" s="96">
        <f>SUM(E7:E9,E13,E14,E16:E18)</f>
        <v>-20884.600000000024</v>
      </c>
      <c r="F19" s="96">
        <f>SUM(F7:F9,F13,F14,F16:F18)</f>
        <v>-15757.2</v>
      </c>
      <c r="G19" s="97">
        <v>-5127.3999999999996</v>
      </c>
      <c r="H19" s="98">
        <f>(F19/E19)*100</f>
        <v>75.44889535830221</v>
      </c>
    </row>
    <row r="20" spans="1:9" ht="35.1" customHeight="1">
      <c r="A20" s="215" t="s">
        <v>218</v>
      </c>
      <c r="B20" s="215"/>
      <c r="C20" s="215"/>
      <c r="D20" s="215"/>
      <c r="E20" s="215"/>
      <c r="F20" s="215"/>
      <c r="G20" s="215"/>
      <c r="H20" s="215"/>
    </row>
    <row r="21" spans="1:9" s="22" customFormat="1" ht="37.5">
      <c r="A21" s="41" t="s">
        <v>213</v>
      </c>
      <c r="B21" s="61">
        <v>2110</v>
      </c>
      <c r="C21" s="85">
        <f>SUM(C22:C30)</f>
        <v>-3424.5</v>
      </c>
      <c r="D21" s="85">
        <f>SUM(D22:D30)</f>
        <v>-7714.7000000000007</v>
      </c>
      <c r="E21" s="85">
        <f>SUM(E22:E30)</f>
        <v>-5829.8</v>
      </c>
      <c r="F21" s="85">
        <f>SUM(F22:F30)</f>
        <v>-7714.7000000000007</v>
      </c>
      <c r="G21" s="86">
        <f>F21-E21</f>
        <v>-1884.9000000000005</v>
      </c>
      <c r="H21" s="66">
        <f>(F21/E21)*100</f>
        <v>132.33215547703182</v>
      </c>
    </row>
    <row r="22" spans="1:9">
      <c r="A22" s="8" t="s">
        <v>161</v>
      </c>
      <c r="B22" s="6">
        <v>2111</v>
      </c>
      <c r="C22" s="49">
        <f>'[36]ІІ. Розр. з бюджетом'!$C$23</f>
        <v>0</v>
      </c>
      <c r="D22" s="49">
        <f>'[37]ІІ. Розр. з бюджетом'!$C$23</f>
        <v>-6.6</v>
      </c>
      <c r="E22" s="49">
        <f>'[38]ІІ. Розр. з бюджетом'!$D$23</f>
        <v>-167</v>
      </c>
      <c r="F22" s="49">
        <f>D22</f>
        <v>-6.6</v>
      </c>
      <c r="G22" s="49">
        <v>-160</v>
      </c>
      <c r="H22" s="64">
        <f>(F22/E22)*100</f>
        <v>3.9520958083832332</v>
      </c>
    </row>
    <row r="23" spans="1:9">
      <c r="A23" s="8" t="s">
        <v>214</v>
      </c>
      <c r="B23" s="6">
        <v>2112</v>
      </c>
      <c r="C23" s="91">
        <f>'[36]ІІ. Розр. з бюджетом'!$C$24</f>
        <v>-2306.3000000000002</v>
      </c>
      <c r="D23" s="91">
        <f>'[37]ІІ. Розр. з бюджетом'!$C$24</f>
        <v>-6234</v>
      </c>
      <c r="E23" s="91">
        <f>'[38]ІІ. Розр. з бюджетом'!$D$24</f>
        <v>-4151.3999999999996</v>
      </c>
      <c r="F23" s="91">
        <f t="shared" ref="F23:F30" si="2">D23</f>
        <v>-6234</v>
      </c>
      <c r="G23" s="91">
        <v>2082.6</v>
      </c>
      <c r="H23" s="64">
        <f>(F23/E23)*100</f>
        <v>150.16620898973844</v>
      </c>
    </row>
    <row r="24" spans="1:9" s="22" customFormat="1" ht="18.75" customHeight="1">
      <c r="A24" s="21" t="s">
        <v>215</v>
      </c>
      <c r="B24" s="27">
        <v>2113</v>
      </c>
      <c r="C24" s="49">
        <f>'[36]ІІ. Розр. з бюджетом'!$C$25</f>
        <v>0</v>
      </c>
      <c r="D24" s="49">
        <f>'[37]ІІ. Розр. з бюджетом'!$C$25</f>
        <v>0</v>
      </c>
      <c r="E24" s="49">
        <f>'[38]ІІ. Розр. з бюджетом'!$D$25</f>
        <v>0</v>
      </c>
      <c r="F24" s="49">
        <f t="shared" si="2"/>
        <v>0</v>
      </c>
      <c r="G24" s="49">
        <f>F24-E24</f>
        <v>0</v>
      </c>
      <c r="H24" s="64" t="s">
        <v>294</v>
      </c>
    </row>
    <row r="25" spans="1:9">
      <c r="A25" s="21" t="s">
        <v>63</v>
      </c>
      <c r="B25" s="27">
        <v>2114</v>
      </c>
      <c r="C25" s="49">
        <f>'[36]ІІ. Розр. з бюджетом'!$C$26</f>
        <v>0</v>
      </c>
      <c r="D25" s="49">
        <f>'[37]ІІ. Розр. з бюджетом'!$C$26</f>
        <v>0</v>
      </c>
      <c r="E25" s="49">
        <f>'[38]ІІ. Розр. з бюджетом'!$D$26</f>
        <v>0</v>
      </c>
      <c r="F25" s="49">
        <f t="shared" si="2"/>
        <v>0</v>
      </c>
      <c r="G25" s="49">
        <f>F25-E25</f>
        <v>0</v>
      </c>
      <c r="H25" s="64" t="s">
        <v>294</v>
      </c>
    </row>
    <row r="26" spans="1:9" ht="37.5">
      <c r="A26" s="21" t="s">
        <v>216</v>
      </c>
      <c r="B26" s="27">
        <v>2115</v>
      </c>
      <c r="C26" s="49">
        <f>'[36]ІІ. Розр. з бюджетом'!$C$27</f>
        <v>0</v>
      </c>
      <c r="D26" s="49">
        <f>'[37]ІІ. Розр. з бюджетом'!$C$27</f>
        <v>0</v>
      </c>
      <c r="E26" s="91">
        <f>'[38]ІІ. Розр. з бюджетом'!$D$27</f>
        <v>-7.6</v>
      </c>
      <c r="F26" s="49">
        <f t="shared" si="2"/>
        <v>0</v>
      </c>
      <c r="G26" s="91">
        <v>-7.6</v>
      </c>
      <c r="H26" s="64">
        <f>(F26/E26)*100</f>
        <v>0</v>
      </c>
    </row>
    <row r="27" spans="1:9" s="24" customFormat="1">
      <c r="A27" s="21" t="s">
        <v>71</v>
      </c>
      <c r="B27" s="27">
        <v>2116</v>
      </c>
      <c r="C27" s="49">
        <f>'[36]ІІ. Розр. з бюджетом'!$C$28</f>
        <v>0</v>
      </c>
      <c r="D27" s="49">
        <f>'[37]ІІ. Розр. з бюджетом'!$C$28</f>
        <v>0</v>
      </c>
      <c r="E27" s="49">
        <f>'[38]ІІ. Розр. з бюджетом'!$D$28</f>
        <v>0</v>
      </c>
      <c r="F27" s="49">
        <f t="shared" si="2"/>
        <v>0</v>
      </c>
      <c r="G27" s="49">
        <f>F27-E27</f>
        <v>0</v>
      </c>
      <c r="H27" s="64" t="s">
        <v>294</v>
      </c>
      <c r="I27" s="20"/>
    </row>
    <row r="28" spans="1:9" ht="20.100000000000001" customHeight="1">
      <c r="A28" s="21" t="s">
        <v>231</v>
      </c>
      <c r="B28" s="27">
        <v>2117</v>
      </c>
      <c r="C28" s="49">
        <f>'[36]ІІ. Розр. з бюджетом'!$C$29</f>
        <v>0</v>
      </c>
      <c r="D28" s="49">
        <f>'[37]ІІ. Розр. з бюджетом'!$C$29</f>
        <v>0</v>
      </c>
      <c r="E28" s="49">
        <f>'[38]ІІ. Розр. з бюджетом'!$D$29</f>
        <v>0</v>
      </c>
      <c r="F28" s="49">
        <f t="shared" si="2"/>
        <v>0</v>
      </c>
      <c r="G28" s="49">
        <f>F28-E28</f>
        <v>0</v>
      </c>
      <c r="H28" s="64" t="s">
        <v>294</v>
      </c>
    </row>
    <row r="29" spans="1:9" ht="20.100000000000001" customHeight="1">
      <c r="A29" s="21" t="s">
        <v>62</v>
      </c>
      <c r="B29" s="27">
        <v>2118</v>
      </c>
      <c r="C29" s="91">
        <f>'[36]ІІ. Розр. з бюджетом'!$C$30</f>
        <v>-1118.2</v>
      </c>
      <c r="D29" s="91">
        <f>'[37]ІІ. Розр. з бюджетом'!$C$30</f>
        <v>-1474.1</v>
      </c>
      <c r="E29" s="91">
        <f>'[38]ІІ. Розр. з бюджетом'!$D$30</f>
        <v>-1503.8</v>
      </c>
      <c r="F29" s="91">
        <f t="shared" si="2"/>
        <v>-1474.1</v>
      </c>
      <c r="G29" s="91">
        <v>-29.7</v>
      </c>
      <c r="H29" s="64">
        <f>(F29/E29)*100</f>
        <v>98.025003324910216</v>
      </c>
    </row>
    <row r="30" spans="1:9" ht="20.100000000000001" customHeight="1">
      <c r="A30" s="21" t="s">
        <v>219</v>
      </c>
      <c r="B30" s="27">
        <v>2119</v>
      </c>
      <c r="C30" s="49">
        <f>'[36]ІІ. Розр. з бюджетом'!$C$31</f>
        <v>0</v>
      </c>
      <c r="D30" s="49">
        <f>'[37]ІІ. Розр. з бюджетом'!$C$31</f>
        <v>0</v>
      </c>
      <c r="E30" s="49">
        <f>'[38]ІІ. Розр. з бюджетом'!$D$31</f>
        <v>0</v>
      </c>
      <c r="F30" s="49">
        <f t="shared" si="2"/>
        <v>0</v>
      </c>
      <c r="G30" s="49">
        <f>F30-E30</f>
        <v>0</v>
      </c>
      <c r="H30" s="64" t="s">
        <v>294</v>
      </c>
    </row>
    <row r="31" spans="1:9" s="22" customFormat="1" ht="37.5">
      <c r="A31" s="41" t="s">
        <v>220</v>
      </c>
      <c r="B31" s="32">
        <v>2120</v>
      </c>
      <c r="C31" s="85">
        <f>SUM(C32:C35)</f>
        <v>-1677.3</v>
      </c>
      <c r="D31" s="85">
        <f>SUM(D32:D35)</f>
        <v>-2138.3000000000002</v>
      </c>
      <c r="E31" s="85">
        <f>SUM(E32:E35)</f>
        <v>-2255.6999999999998</v>
      </c>
      <c r="F31" s="85">
        <f>SUM(F32:F35)</f>
        <v>-2138.3000000000002</v>
      </c>
      <c r="G31" s="86">
        <v>-117.4</v>
      </c>
      <c r="H31" s="66">
        <f>(F31/E31)*100</f>
        <v>94.795407190672535</v>
      </c>
    </row>
    <row r="32" spans="1:9" ht="20.100000000000001" customHeight="1">
      <c r="A32" s="21" t="s">
        <v>62</v>
      </c>
      <c r="B32" s="27">
        <v>2121</v>
      </c>
      <c r="C32" s="91">
        <f>'[36]ІІ. Розр. з бюджетом'!$C$33</f>
        <v>-1677.3</v>
      </c>
      <c r="D32" s="91">
        <f>'[37]ІІ. Розр. з бюджетом'!$C$33</f>
        <v>-1677.3</v>
      </c>
      <c r="E32" s="91">
        <f>'[38]ІІ. Розр. з бюджетом'!$D$33</f>
        <v>-2255.6999999999998</v>
      </c>
      <c r="F32" s="91">
        <f>D32</f>
        <v>-1677.3</v>
      </c>
      <c r="G32" s="91">
        <v>-578.4</v>
      </c>
      <c r="H32" s="64">
        <f>(F32/E32)*100</f>
        <v>74.358292326107204</v>
      </c>
    </row>
    <row r="33" spans="1:8" ht="20.100000000000001" customHeight="1">
      <c r="A33" s="21" t="s">
        <v>221</v>
      </c>
      <c r="B33" s="27">
        <v>2122</v>
      </c>
      <c r="C33" s="90" t="str">
        <f>'[36]ІІ. Розр. з бюджетом'!$C$34</f>
        <v>-</v>
      </c>
      <c r="D33" s="90" t="str">
        <f>'[37]ІІ. Розр. з бюджетом'!$C$34</f>
        <v>-</v>
      </c>
      <c r="E33" s="90" t="str">
        <f>'[38]ІІ. Розр. з бюджетом'!$D$34</f>
        <v>-</v>
      </c>
      <c r="F33" s="90" t="str">
        <f>D33</f>
        <v>-</v>
      </c>
      <c r="G33" s="90" t="s">
        <v>294</v>
      </c>
      <c r="H33" s="64" t="s">
        <v>294</v>
      </c>
    </row>
    <row r="34" spans="1:8" ht="20.100000000000001" customHeight="1">
      <c r="A34" s="21" t="s">
        <v>222</v>
      </c>
      <c r="B34" s="27">
        <v>2123</v>
      </c>
      <c r="C34" s="49">
        <f>'[36]ІІ. Розр. з бюджетом'!$C$35</f>
        <v>0</v>
      </c>
      <c r="D34" s="49">
        <f>'[37]ІІ. Розр. з бюджетом'!$C$35</f>
        <v>0</v>
      </c>
      <c r="E34" s="90">
        <f>'[38]ІІ. Розр. з бюджетом'!$D$35</f>
        <v>0</v>
      </c>
      <c r="F34" s="49">
        <f>D34</f>
        <v>0</v>
      </c>
      <c r="G34" s="90">
        <f>F34-E34</f>
        <v>0</v>
      </c>
      <c r="H34" s="64" t="s">
        <v>294</v>
      </c>
    </row>
    <row r="35" spans="1:8" s="22" customFormat="1">
      <c r="A35" s="21" t="s">
        <v>219</v>
      </c>
      <c r="B35" s="27">
        <v>2124</v>
      </c>
      <c r="C35" s="49">
        <f>'[36]ІІ. Розр. з бюджетом'!$C$36</f>
        <v>0</v>
      </c>
      <c r="D35" s="91">
        <f>'[37]ІІ. Розр. з бюджетом'!$C$41</f>
        <v>-461</v>
      </c>
      <c r="E35" s="94">
        <f>'[38]ІІ. Розр. з бюджетом'!$D$36</f>
        <v>0</v>
      </c>
      <c r="F35" s="91">
        <f>D35</f>
        <v>-461</v>
      </c>
      <c r="G35" s="91">
        <v>461</v>
      </c>
      <c r="H35" s="64" t="s">
        <v>294</v>
      </c>
    </row>
    <row r="36" spans="1:8" s="22" customFormat="1" ht="39" customHeight="1">
      <c r="A36" s="41" t="s">
        <v>223</v>
      </c>
      <c r="B36" s="32">
        <v>2130</v>
      </c>
      <c r="C36" s="85">
        <f>SUM(C37:C40)</f>
        <v>-3512.6</v>
      </c>
      <c r="D36" s="85">
        <f>SUM(D37:D40)</f>
        <v>-4471.8999999999996</v>
      </c>
      <c r="E36" s="85">
        <f>SUM(E37:E40)</f>
        <v>-4595.1000000000004</v>
      </c>
      <c r="F36" s="85">
        <f>SUM(F37:F40)</f>
        <v>-4471.8999999999996</v>
      </c>
      <c r="G36" s="86">
        <v>-123.2</v>
      </c>
      <c r="H36" s="66">
        <f>(F36/E36)*100</f>
        <v>97.318883158146704</v>
      </c>
    </row>
    <row r="37" spans="1:8" ht="60.75" customHeight="1">
      <c r="A37" s="21" t="s">
        <v>283</v>
      </c>
      <c r="B37" s="27">
        <v>2131</v>
      </c>
      <c r="C37" s="49">
        <f>'[36]ІІ. Розр. з бюджетом'!$C$38</f>
        <v>0</v>
      </c>
      <c r="D37" s="49">
        <f>'[37]ІІ. Розр. з бюджетом'!$C$38</f>
        <v>0</v>
      </c>
      <c r="E37" s="49">
        <f>'[38]ІІ. Розр. з бюджетом'!$D$38</f>
        <v>0</v>
      </c>
      <c r="F37" s="49">
        <f>D37</f>
        <v>0</v>
      </c>
      <c r="G37" s="49">
        <f>F37-E37</f>
        <v>0</v>
      </c>
      <c r="H37" s="64" t="s">
        <v>294</v>
      </c>
    </row>
    <row r="38" spans="1:8" s="22" customFormat="1" ht="20.100000000000001" customHeight="1">
      <c r="A38" s="21" t="s">
        <v>224</v>
      </c>
      <c r="B38" s="27">
        <v>2132</v>
      </c>
      <c r="C38" s="49">
        <f>'[36]ІІ. Розр. з бюджетом'!$C$39</f>
        <v>0</v>
      </c>
      <c r="D38" s="49">
        <f>'[37]ІІ. Розр. з бюджетом'!$C$39</f>
        <v>0</v>
      </c>
      <c r="E38" s="49">
        <f>'[38]ІІ. Розр. з бюджетом'!$D$39</f>
        <v>0</v>
      </c>
      <c r="F38" s="49">
        <f>D38</f>
        <v>0</v>
      </c>
      <c r="G38" s="49">
        <f>F38-E38</f>
        <v>0</v>
      </c>
      <c r="H38" s="64" t="s">
        <v>294</v>
      </c>
    </row>
    <row r="39" spans="1:8" ht="20.100000000000001" customHeight="1">
      <c r="A39" s="21" t="s">
        <v>225</v>
      </c>
      <c r="B39" s="27">
        <v>2133</v>
      </c>
      <c r="C39" s="91">
        <f>'[36]ІІ. Розр. з бюджетом'!$C$40</f>
        <v>-3512.6</v>
      </c>
      <c r="D39" s="91">
        <f>'[37]ІІ. Розр. з бюджетом'!$C$40</f>
        <v>-4010.9</v>
      </c>
      <c r="E39" s="91">
        <f>'[38]ІІ. Розр. з бюджетом'!$D$40</f>
        <v>-4595.1000000000004</v>
      </c>
      <c r="F39" s="91">
        <f>D39</f>
        <v>-4010.9</v>
      </c>
      <c r="G39" s="91">
        <v>-584.20000000000005</v>
      </c>
      <c r="H39" s="64">
        <f>(F39/E39)*100</f>
        <v>87.286457313224957</v>
      </c>
    </row>
    <row r="40" spans="1:8" ht="20.100000000000001" customHeight="1">
      <c r="A40" s="21" t="s">
        <v>226</v>
      </c>
      <c r="B40" s="27">
        <v>2134</v>
      </c>
      <c r="C40" s="49">
        <f>'[36]ІІ. Розр. з бюджетом'!$C$41</f>
        <v>0</v>
      </c>
      <c r="D40" s="91">
        <f>'[37]ІІ. Розр. з бюджетом'!$C$41</f>
        <v>-461</v>
      </c>
      <c r="E40" s="91">
        <f>'[38]ІІ. Розр. з бюджетом'!$D$41</f>
        <v>0</v>
      </c>
      <c r="F40" s="91">
        <f>D40</f>
        <v>-461</v>
      </c>
      <c r="G40" s="91">
        <v>461</v>
      </c>
      <c r="H40" s="64" t="s">
        <v>294</v>
      </c>
    </row>
    <row r="41" spans="1:8" s="22" customFormat="1" ht="20.100000000000001" customHeight="1">
      <c r="A41" s="41" t="s">
        <v>227</v>
      </c>
      <c r="B41" s="32">
        <v>2140</v>
      </c>
      <c r="C41" s="51">
        <f>SUM(C42:C43)</f>
        <v>0</v>
      </c>
      <c r="D41" s="51">
        <f>SUM(D42:D43)</f>
        <v>0</v>
      </c>
      <c r="E41" s="51">
        <f>SUM(E42:E43)</f>
        <v>0</v>
      </c>
      <c r="F41" s="51">
        <f>SUM(F42:F43)</f>
        <v>0</v>
      </c>
      <c r="G41" s="52">
        <f>F41-E41</f>
        <v>0</v>
      </c>
      <c r="H41" s="66" t="s">
        <v>294</v>
      </c>
    </row>
    <row r="42" spans="1:8" ht="37.5">
      <c r="A42" s="21" t="s">
        <v>89</v>
      </c>
      <c r="B42" s="27">
        <v>2141</v>
      </c>
      <c r="C42" s="49">
        <f>'[36]ІІ. Розр. з бюджетом'!$C$43</f>
        <v>0</v>
      </c>
      <c r="D42" s="49">
        <f>'[37]ІІ. Розр. з бюджетом'!$C$43</f>
        <v>0</v>
      </c>
      <c r="E42" s="90" t="s">
        <v>294</v>
      </c>
      <c r="F42" s="49">
        <f>D42</f>
        <v>0</v>
      </c>
      <c r="G42" s="90" t="s">
        <v>294</v>
      </c>
      <c r="H42" s="64" t="s">
        <v>294</v>
      </c>
    </row>
    <row r="43" spans="1:8" s="22" customFormat="1" ht="20.100000000000001" customHeight="1">
      <c r="A43" s="21" t="s">
        <v>228</v>
      </c>
      <c r="B43" s="27">
        <v>2142</v>
      </c>
      <c r="C43" s="49">
        <f>'[36]ІІ. Розр. з бюджетом'!$C$44</f>
        <v>0</v>
      </c>
      <c r="D43" s="49">
        <f>'[37]ІІ. Розр. з бюджетом'!$C$44</f>
        <v>0</v>
      </c>
      <c r="E43" s="90" t="s">
        <v>294</v>
      </c>
      <c r="F43" s="49">
        <f>D43</f>
        <v>0</v>
      </c>
      <c r="G43" s="90" t="s">
        <v>294</v>
      </c>
      <c r="H43" s="64" t="s">
        <v>294</v>
      </c>
    </row>
    <row r="44" spans="1:8" s="22" customFormat="1" ht="21.75" customHeight="1">
      <c r="A44" s="41" t="s">
        <v>217</v>
      </c>
      <c r="B44" s="32">
        <v>2200</v>
      </c>
      <c r="C44" s="85">
        <f>SUM(C21,C31,C36,C41)</f>
        <v>-8614.4</v>
      </c>
      <c r="D44" s="85">
        <f>SUM(D21,D31,D36,D41)</f>
        <v>-14324.9</v>
      </c>
      <c r="E44" s="85">
        <f>SUM(E21,E31,E36,E41)</f>
        <v>-12680.6</v>
      </c>
      <c r="F44" s="85">
        <f>SUM(F21,F31,F36,F41)</f>
        <v>-14324.9</v>
      </c>
      <c r="G44" s="86">
        <v>1644.3</v>
      </c>
      <c r="H44" s="66">
        <f>(F44/E44)*100</f>
        <v>112.96705203223823</v>
      </c>
    </row>
    <row r="45" spans="1:8" s="22" customFormat="1">
      <c r="A45" s="39"/>
      <c r="B45" s="23"/>
      <c r="C45" s="23"/>
      <c r="D45" s="23"/>
      <c r="E45" s="23"/>
      <c r="F45" s="23"/>
      <c r="G45" s="23"/>
      <c r="H45" s="23"/>
    </row>
    <row r="46" spans="1:8" s="22" customFormat="1">
      <c r="A46" s="39"/>
      <c r="B46" s="23"/>
      <c r="C46" s="23"/>
      <c r="D46" s="23"/>
      <c r="E46" s="23"/>
      <c r="F46" s="23"/>
      <c r="G46" s="23"/>
      <c r="H46" s="23"/>
    </row>
    <row r="47" spans="1:8" s="3" customFormat="1" ht="27.75" customHeight="1">
      <c r="A47" s="30" t="s">
        <v>290</v>
      </c>
      <c r="B47" s="15"/>
      <c r="C47" s="206"/>
      <c r="D47" s="206"/>
      <c r="E47" s="84"/>
      <c r="F47" s="207" t="s">
        <v>286</v>
      </c>
      <c r="G47" s="207"/>
      <c r="H47" s="207"/>
    </row>
    <row r="48" spans="1:8" s="2" customFormat="1">
      <c r="A48" s="42" t="s">
        <v>143</v>
      </c>
      <c r="B48" s="3"/>
      <c r="C48" s="204" t="s">
        <v>122</v>
      </c>
      <c r="D48" s="204"/>
      <c r="E48" s="3"/>
      <c r="F48" s="181" t="s">
        <v>144</v>
      </c>
      <c r="G48" s="181"/>
      <c r="H48" s="181"/>
    </row>
    <row r="49" spans="1:10" s="23" customFormat="1">
      <c r="A49" s="34"/>
      <c r="I49" s="20"/>
      <c r="J49" s="20"/>
    </row>
    <row r="50" spans="1:10" s="23" customFormat="1">
      <c r="A50" s="34"/>
      <c r="I50" s="20"/>
      <c r="J50" s="20"/>
    </row>
    <row r="51" spans="1:10" s="23" customFormat="1">
      <c r="A51" s="34"/>
      <c r="I51" s="20"/>
      <c r="J51" s="20"/>
    </row>
    <row r="52" spans="1:10" s="23" customFormat="1">
      <c r="A52" s="34"/>
      <c r="I52" s="20"/>
      <c r="J52" s="20"/>
    </row>
    <row r="53" spans="1:10" s="23" customFormat="1">
      <c r="A53" s="34"/>
      <c r="I53" s="20"/>
      <c r="J53" s="20"/>
    </row>
    <row r="54" spans="1:10" s="23" customFormat="1">
      <c r="A54" s="34"/>
      <c r="I54" s="20"/>
      <c r="J54" s="20"/>
    </row>
    <row r="55" spans="1:10" s="23" customFormat="1">
      <c r="A55" s="34"/>
      <c r="I55" s="20"/>
      <c r="J55" s="20"/>
    </row>
    <row r="56" spans="1:10" s="23" customFormat="1">
      <c r="A56" s="34"/>
      <c r="I56" s="20"/>
      <c r="J56" s="20"/>
    </row>
    <row r="57" spans="1:10" s="23" customFormat="1">
      <c r="A57" s="34"/>
      <c r="I57" s="20"/>
      <c r="J57" s="20"/>
    </row>
    <row r="58" spans="1:10" s="23" customFormat="1">
      <c r="A58" s="34"/>
      <c r="I58" s="20"/>
      <c r="J58" s="20"/>
    </row>
    <row r="59" spans="1:10" s="23" customFormat="1">
      <c r="A59" s="34"/>
      <c r="I59" s="20"/>
      <c r="J59" s="20"/>
    </row>
    <row r="60" spans="1:10" s="23" customFormat="1">
      <c r="A60" s="34"/>
      <c r="I60" s="20"/>
      <c r="J60" s="20"/>
    </row>
    <row r="61" spans="1:10" s="23" customFormat="1">
      <c r="A61" s="34"/>
      <c r="I61" s="20"/>
      <c r="J61" s="20"/>
    </row>
    <row r="62" spans="1:10" s="23" customFormat="1">
      <c r="A62" s="34"/>
      <c r="I62" s="20"/>
      <c r="J62" s="20"/>
    </row>
    <row r="63" spans="1:10" s="23" customFormat="1">
      <c r="A63" s="34"/>
      <c r="I63" s="20"/>
      <c r="J63" s="20"/>
    </row>
    <row r="64" spans="1:10" s="23" customFormat="1">
      <c r="A64" s="34"/>
      <c r="I64" s="20"/>
      <c r="J64" s="20"/>
    </row>
    <row r="65" spans="1:10" s="23" customFormat="1">
      <c r="A65" s="34"/>
      <c r="I65" s="20"/>
      <c r="J65" s="20"/>
    </row>
    <row r="66" spans="1:10" s="23" customFormat="1">
      <c r="A66" s="34"/>
      <c r="I66" s="20"/>
      <c r="J66" s="20"/>
    </row>
    <row r="67" spans="1:10" s="23" customFormat="1">
      <c r="A67" s="34"/>
      <c r="I67" s="20"/>
      <c r="J67" s="20"/>
    </row>
    <row r="68" spans="1:10" s="23" customFormat="1">
      <c r="A68" s="34"/>
      <c r="I68" s="20"/>
      <c r="J68" s="20"/>
    </row>
    <row r="69" spans="1:10" s="23" customFormat="1">
      <c r="A69" s="34"/>
      <c r="I69" s="20"/>
      <c r="J69" s="20"/>
    </row>
    <row r="70" spans="1:10" s="23" customFormat="1">
      <c r="A70" s="34"/>
      <c r="I70" s="20"/>
      <c r="J70" s="20"/>
    </row>
    <row r="71" spans="1:10" s="23" customFormat="1">
      <c r="A71" s="34"/>
      <c r="I71" s="20"/>
      <c r="J71" s="20"/>
    </row>
    <row r="72" spans="1:10" s="23" customFormat="1">
      <c r="A72" s="34"/>
      <c r="I72" s="20"/>
      <c r="J72" s="20"/>
    </row>
    <row r="73" spans="1:10" s="23" customFormat="1">
      <c r="A73" s="34"/>
      <c r="I73" s="20"/>
      <c r="J73" s="20"/>
    </row>
    <row r="74" spans="1:10" s="23" customFormat="1">
      <c r="A74" s="34"/>
      <c r="I74" s="20"/>
      <c r="J74" s="20"/>
    </row>
    <row r="75" spans="1:10" s="23" customFormat="1">
      <c r="A75" s="34"/>
      <c r="I75" s="20"/>
      <c r="J75" s="20"/>
    </row>
    <row r="76" spans="1:10" s="23" customFormat="1">
      <c r="A76" s="34"/>
      <c r="I76" s="20"/>
      <c r="J76" s="20"/>
    </row>
    <row r="77" spans="1:10" s="23" customFormat="1">
      <c r="A77" s="34"/>
      <c r="I77" s="20"/>
      <c r="J77" s="20"/>
    </row>
    <row r="78" spans="1:10" s="23" customFormat="1">
      <c r="A78" s="34"/>
      <c r="I78" s="20"/>
      <c r="J78" s="20"/>
    </row>
    <row r="79" spans="1:10" s="23" customFormat="1">
      <c r="A79" s="34"/>
      <c r="I79" s="20"/>
      <c r="J79" s="20"/>
    </row>
    <row r="80" spans="1:10" s="23" customFormat="1">
      <c r="A80" s="34"/>
      <c r="I80" s="20"/>
      <c r="J80" s="20"/>
    </row>
    <row r="81" spans="1:10" s="23" customFormat="1">
      <c r="A81" s="34"/>
      <c r="I81" s="20"/>
      <c r="J81" s="20"/>
    </row>
    <row r="82" spans="1:10" s="23" customFormat="1">
      <c r="A82" s="34"/>
      <c r="I82" s="20"/>
      <c r="J82" s="20"/>
    </row>
    <row r="83" spans="1:10" s="23" customFormat="1">
      <c r="A83" s="34"/>
      <c r="I83" s="20"/>
      <c r="J83" s="20"/>
    </row>
    <row r="84" spans="1:10" s="23" customFormat="1">
      <c r="A84" s="34"/>
      <c r="I84" s="20"/>
      <c r="J84" s="20"/>
    </row>
    <row r="85" spans="1:10" s="23" customFormat="1">
      <c r="A85" s="34"/>
      <c r="I85" s="20"/>
      <c r="J85" s="20"/>
    </row>
    <row r="86" spans="1:10" s="23" customFormat="1">
      <c r="A86" s="34"/>
      <c r="I86" s="20"/>
      <c r="J86" s="20"/>
    </row>
    <row r="87" spans="1:10" s="23" customFormat="1">
      <c r="A87" s="34"/>
      <c r="I87" s="20"/>
      <c r="J87" s="20"/>
    </row>
    <row r="88" spans="1:10" s="23" customFormat="1">
      <c r="A88" s="34"/>
      <c r="I88" s="20"/>
      <c r="J88" s="20"/>
    </row>
    <row r="89" spans="1:10" s="23" customFormat="1">
      <c r="A89" s="34"/>
      <c r="I89" s="20"/>
      <c r="J89" s="20"/>
    </row>
    <row r="90" spans="1:10" s="23" customFormat="1">
      <c r="A90" s="34"/>
      <c r="I90" s="20"/>
      <c r="J90" s="20"/>
    </row>
    <row r="91" spans="1:10" s="23" customFormat="1">
      <c r="A91" s="34"/>
      <c r="I91" s="20"/>
      <c r="J91" s="20"/>
    </row>
    <row r="92" spans="1:10" s="23" customFormat="1">
      <c r="A92" s="34"/>
      <c r="I92" s="20"/>
      <c r="J92" s="20"/>
    </row>
    <row r="93" spans="1:10" s="23" customFormat="1">
      <c r="A93" s="34"/>
      <c r="I93" s="20"/>
      <c r="J93" s="20"/>
    </row>
    <row r="94" spans="1:10" s="23" customFormat="1">
      <c r="A94" s="34"/>
      <c r="I94" s="20"/>
      <c r="J94" s="20"/>
    </row>
    <row r="95" spans="1:10" s="23" customFormat="1">
      <c r="A95" s="34"/>
      <c r="I95" s="20"/>
      <c r="J95" s="20"/>
    </row>
    <row r="96" spans="1:10" s="23" customFormat="1">
      <c r="A96" s="34"/>
      <c r="I96" s="20"/>
      <c r="J96" s="20"/>
    </row>
    <row r="97" spans="1:10" s="23" customFormat="1">
      <c r="A97" s="34"/>
      <c r="I97" s="20"/>
      <c r="J97" s="20"/>
    </row>
    <row r="98" spans="1:10" s="23" customFormat="1">
      <c r="A98" s="34"/>
      <c r="I98" s="20"/>
      <c r="J98" s="20"/>
    </row>
    <row r="99" spans="1:10" s="23" customFormat="1">
      <c r="A99" s="34"/>
      <c r="I99" s="20"/>
      <c r="J99" s="20"/>
    </row>
    <row r="100" spans="1:10" s="23" customFormat="1">
      <c r="A100" s="34"/>
      <c r="I100" s="20"/>
      <c r="J100" s="20"/>
    </row>
    <row r="101" spans="1:10" s="23" customFormat="1">
      <c r="A101" s="34"/>
      <c r="I101" s="20"/>
      <c r="J101" s="20"/>
    </row>
    <row r="102" spans="1:10" s="23" customFormat="1">
      <c r="A102" s="34"/>
      <c r="I102" s="20"/>
      <c r="J102" s="20"/>
    </row>
    <row r="103" spans="1:10" s="23" customFormat="1">
      <c r="A103" s="34"/>
      <c r="I103" s="20"/>
      <c r="J103" s="20"/>
    </row>
    <row r="104" spans="1:10" s="23" customFormat="1">
      <c r="A104" s="34"/>
      <c r="I104" s="20"/>
      <c r="J104" s="20"/>
    </row>
    <row r="105" spans="1:10" s="23" customFormat="1">
      <c r="A105" s="34"/>
      <c r="I105" s="20"/>
      <c r="J105" s="20"/>
    </row>
    <row r="106" spans="1:10" s="23" customFormat="1">
      <c r="A106" s="34"/>
      <c r="I106" s="20"/>
      <c r="J106" s="20"/>
    </row>
    <row r="107" spans="1:10" s="23" customFormat="1">
      <c r="A107" s="34"/>
      <c r="I107" s="20"/>
      <c r="J107" s="20"/>
    </row>
    <row r="108" spans="1:10" s="23" customFormat="1">
      <c r="A108" s="34"/>
      <c r="I108" s="20"/>
      <c r="J108" s="20"/>
    </row>
    <row r="109" spans="1:10" s="23" customFormat="1">
      <c r="A109" s="34"/>
      <c r="I109" s="20"/>
      <c r="J109" s="20"/>
    </row>
    <row r="110" spans="1:10" s="23" customFormat="1">
      <c r="A110" s="34"/>
      <c r="I110" s="20"/>
      <c r="J110" s="20"/>
    </row>
    <row r="111" spans="1:10" s="23" customFormat="1">
      <c r="A111" s="34"/>
      <c r="I111" s="20"/>
      <c r="J111" s="20"/>
    </row>
    <row r="112" spans="1:10" s="23" customFormat="1">
      <c r="A112" s="34"/>
      <c r="I112" s="20"/>
      <c r="J112" s="20"/>
    </row>
    <row r="113" spans="1:10" s="23" customFormat="1">
      <c r="A113" s="34"/>
      <c r="I113" s="20"/>
      <c r="J113" s="20"/>
    </row>
    <row r="114" spans="1:10" s="23" customFormat="1">
      <c r="A114" s="34"/>
      <c r="I114" s="20"/>
      <c r="J114" s="20"/>
    </row>
    <row r="115" spans="1:10" s="23" customFormat="1">
      <c r="A115" s="34"/>
      <c r="I115" s="20"/>
      <c r="J115" s="20"/>
    </row>
    <row r="116" spans="1:10" s="23" customFormat="1">
      <c r="A116" s="34"/>
      <c r="I116" s="20"/>
      <c r="J116" s="20"/>
    </row>
    <row r="117" spans="1:10" s="23" customFormat="1">
      <c r="A117" s="34"/>
      <c r="I117" s="20"/>
      <c r="J117" s="20"/>
    </row>
    <row r="118" spans="1:10" s="23" customFormat="1">
      <c r="A118" s="34"/>
      <c r="I118" s="20"/>
      <c r="J118" s="20"/>
    </row>
    <row r="119" spans="1:10" s="23" customFormat="1">
      <c r="A119" s="34"/>
      <c r="I119" s="20"/>
      <c r="J119" s="20"/>
    </row>
    <row r="120" spans="1:10" s="23" customFormat="1">
      <c r="A120" s="34"/>
      <c r="I120" s="20"/>
      <c r="J120" s="20"/>
    </row>
    <row r="121" spans="1:10" s="23" customFormat="1">
      <c r="A121" s="34"/>
      <c r="I121" s="20"/>
      <c r="J121" s="20"/>
    </row>
    <row r="122" spans="1:10" s="23" customFormat="1">
      <c r="A122" s="34"/>
      <c r="I122" s="20"/>
      <c r="J122" s="20"/>
    </row>
    <row r="123" spans="1:10" s="23" customFormat="1">
      <c r="A123" s="34"/>
      <c r="I123" s="20"/>
      <c r="J123" s="20"/>
    </row>
    <row r="124" spans="1:10" s="23" customFormat="1">
      <c r="A124" s="34"/>
      <c r="I124" s="20"/>
      <c r="J124" s="20"/>
    </row>
    <row r="125" spans="1:10" s="23" customFormat="1">
      <c r="A125" s="34"/>
      <c r="I125" s="20"/>
      <c r="J125" s="20"/>
    </row>
    <row r="126" spans="1:10" s="23" customFormat="1">
      <c r="A126" s="34"/>
      <c r="I126" s="20"/>
      <c r="J126" s="20"/>
    </row>
    <row r="127" spans="1:10" s="23" customFormat="1">
      <c r="A127" s="34"/>
      <c r="I127" s="20"/>
      <c r="J127" s="20"/>
    </row>
    <row r="128" spans="1:10" s="23" customFormat="1">
      <c r="A128" s="34"/>
      <c r="I128" s="20"/>
      <c r="J128" s="20"/>
    </row>
    <row r="129" spans="1:10" s="23" customFormat="1">
      <c r="A129" s="34"/>
      <c r="I129" s="20"/>
      <c r="J129" s="20"/>
    </row>
    <row r="130" spans="1:10" s="23" customFormat="1">
      <c r="A130" s="34"/>
      <c r="I130" s="20"/>
      <c r="J130" s="20"/>
    </row>
    <row r="131" spans="1:10" s="23" customFormat="1">
      <c r="A131" s="34"/>
      <c r="I131" s="20"/>
      <c r="J131" s="20"/>
    </row>
    <row r="132" spans="1:10" s="23" customFormat="1">
      <c r="A132" s="34"/>
      <c r="I132" s="20"/>
      <c r="J132" s="20"/>
    </row>
    <row r="133" spans="1:10" s="23" customFormat="1">
      <c r="A133" s="34"/>
      <c r="I133" s="20"/>
      <c r="J133" s="20"/>
    </row>
    <row r="134" spans="1:10" s="23" customFormat="1">
      <c r="A134" s="34"/>
      <c r="I134" s="20"/>
      <c r="J134" s="20"/>
    </row>
    <row r="135" spans="1:10" s="23" customFormat="1">
      <c r="A135" s="34"/>
      <c r="I135" s="20"/>
      <c r="J135" s="20"/>
    </row>
    <row r="136" spans="1:10" s="23" customFormat="1">
      <c r="A136" s="34"/>
      <c r="I136" s="20"/>
      <c r="J136" s="20"/>
    </row>
    <row r="137" spans="1:10" s="23" customFormat="1">
      <c r="A137" s="34"/>
      <c r="I137" s="20"/>
      <c r="J137" s="20"/>
    </row>
    <row r="138" spans="1:10" s="23" customFormat="1">
      <c r="A138" s="34"/>
      <c r="I138" s="20"/>
      <c r="J138" s="20"/>
    </row>
    <row r="139" spans="1:10" s="23" customFormat="1">
      <c r="A139" s="34"/>
      <c r="I139" s="20"/>
      <c r="J139" s="20"/>
    </row>
    <row r="140" spans="1:10" s="23" customFormat="1">
      <c r="A140" s="34"/>
      <c r="I140" s="20"/>
      <c r="J140" s="20"/>
    </row>
    <row r="141" spans="1:10" s="23" customFormat="1">
      <c r="A141" s="34"/>
      <c r="I141" s="20"/>
      <c r="J141" s="20"/>
    </row>
    <row r="142" spans="1:10" s="23" customFormat="1">
      <c r="A142" s="34"/>
      <c r="I142" s="20"/>
      <c r="J142" s="20"/>
    </row>
    <row r="143" spans="1:10" s="23" customFormat="1">
      <c r="A143" s="34"/>
      <c r="I143" s="20"/>
      <c r="J143" s="20"/>
    </row>
    <row r="144" spans="1:10" s="23" customFormat="1">
      <c r="A144" s="34"/>
      <c r="I144" s="20"/>
      <c r="J144" s="20"/>
    </row>
    <row r="145" spans="1:10" s="23" customFormat="1">
      <c r="A145" s="34"/>
      <c r="I145" s="20"/>
      <c r="J145" s="20"/>
    </row>
    <row r="146" spans="1:10" s="23" customFormat="1">
      <c r="A146" s="34"/>
      <c r="I146" s="20"/>
      <c r="J146" s="20"/>
    </row>
    <row r="147" spans="1:10" s="23" customFormat="1">
      <c r="A147" s="34"/>
      <c r="I147" s="20"/>
      <c r="J147" s="20"/>
    </row>
    <row r="148" spans="1:10" s="23" customFormat="1">
      <c r="A148" s="34"/>
      <c r="I148" s="20"/>
      <c r="J148" s="20"/>
    </row>
    <row r="149" spans="1:10" s="23" customFormat="1">
      <c r="A149" s="34"/>
      <c r="I149" s="20"/>
      <c r="J149" s="20"/>
    </row>
    <row r="150" spans="1:10" s="23" customFormat="1">
      <c r="A150" s="34"/>
      <c r="I150" s="20"/>
      <c r="J150" s="20"/>
    </row>
    <row r="151" spans="1:10" s="23" customFormat="1">
      <c r="A151" s="34"/>
      <c r="I151" s="20"/>
      <c r="J151" s="20"/>
    </row>
    <row r="152" spans="1:10" s="23" customFormat="1">
      <c r="A152" s="34"/>
      <c r="I152" s="20"/>
      <c r="J152" s="20"/>
    </row>
    <row r="153" spans="1:10" s="23" customFormat="1">
      <c r="A153" s="34"/>
      <c r="I153" s="20"/>
      <c r="J153" s="20"/>
    </row>
    <row r="154" spans="1:10" s="23" customFormat="1">
      <c r="A154" s="34"/>
      <c r="I154" s="20"/>
      <c r="J154" s="20"/>
    </row>
    <row r="155" spans="1:10" s="23" customFormat="1">
      <c r="A155" s="34"/>
      <c r="I155" s="20"/>
      <c r="J155" s="20"/>
    </row>
    <row r="156" spans="1:10" s="23" customFormat="1">
      <c r="A156" s="34"/>
      <c r="I156" s="20"/>
      <c r="J156" s="20"/>
    </row>
    <row r="157" spans="1:10" s="23" customFormat="1">
      <c r="A157" s="34"/>
      <c r="I157" s="20"/>
      <c r="J157" s="20"/>
    </row>
    <row r="158" spans="1:10" s="23" customFormat="1">
      <c r="A158" s="34"/>
      <c r="I158" s="20"/>
      <c r="J158" s="20"/>
    </row>
    <row r="159" spans="1:10" s="23" customFormat="1">
      <c r="A159" s="34"/>
      <c r="I159" s="20"/>
      <c r="J159" s="20"/>
    </row>
    <row r="160" spans="1:10" s="23" customFormat="1">
      <c r="A160" s="34"/>
      <c r="I160" s="20"/>
      <c r="J160" s="20"/>
    </row>
    <row r="161" spans="1:10" s="23" customFormat="1">
      <c r="A161" s="34"/>
      <c r="I161" s="20"/>
      <c r="J161" s="20"/>
    </row>
    <row r="162" spans="1:10" s="23" customFormat="1">
      <c r="A162" s="34"/>
      <c r="I162" s="20"/>
      <c r="J162" s="20"/>
    </row>
    <row r="163" spans="1:10" s="23" customFormat="1">
      <c r="A163" s="34"/>
      <c r="I163" s="20"/>
      <c r="J163" s="20"/>
    </row>
    <row r="164" spans="1:10" s="23" customFormat="1">
      <c r="A164" s="34"/>
      <c r="I164" s="20"/>
      <c r="J164" s="20"/>
    </row>
    <row r="165" spans="1:10" s="23" customFormat="1">
      <c r="A165" s="34"/>
      <c r="I165" s="20"/>
      <c r="J165" s="20"/>
    </row>
    <row r="166" spans="1:10" s="23" customFormat="1">
      <c r="A166" s="34"/>
      <c r="I166" s="20"/>
      <c r="J166" s="20"/>
    </row>
    <row r="167" spans="1:10" s="23" customFormat="1">
      <c r="A167" s="34"/>
      <c r="I167" s="20"/>
      <c r="J167" s="20"/>
    </row>
    <row r="168" spans="1:10" s="23" customFormat="1">
      <c r="A168" s="34"/>
      <c r="I168" s="20"/>
      <c r="J168" s="20"/>
    </row>
    <row r="169" spans="1:10" s="23" customFormat="1">
      <c r="A169" s="34"/>
      <c r="I169" s="20"/>
      <c r="J169" s="20"/>
    </row>
    <row r="170" spans="1:10" s="23" customFormat="1">
      <c r="A170" s="34"/>
      <c r="I170" s="20"/>
      <c r="J170" s="20"/>
    </row>
    <row r="171" spans="1:10" s="23" customFormat="1">
      <c r="A171" s="34"/>
      <c r="I171" s="20"/>
      <c r="J171" s="20"/>
    </row>
    <row r="172" spans="1:10" s="23" customFormat="1">
      <c r="A172" s="34"/>
      <c r="I172" s="20"/>
      <c r="J172" s="20"/>
    </row>
    <row r="173" spans="1:10" s="23" customFormat="1">
      <c r="A173" s="34"/>
      <c r="I173" s="20"/>
      <c r="J173" s="20"/>
    </row>
    <row r="174" spans="1:10" s="23" customFormat="1">
      <c r="A174" s="34"/>
      <c r="I174" s="20"/>
      <c r="J174" s="20"/>
    </row>
    <row r="175" spans="1:10" s="23" customFormat="1">
      <c r="A175" s="34"/>
      <c r="I175" s="20"/>
      <c r="J175" s="20"/>
    </row>
    <row r="176" spans="1:10" s="23" customFormat="1">
      <c r="A176" s="34"/>
      <c r="I176" s="20"/>
      <c r="J176" s="20"/>
    </row>
    <row r="177" spans="1:10" s="23" customFormat="1">
      <c r="A177" s="34"/>
      <c r="I177" s="20"/>
      <c r="J177" s="20"/>
    </row>
    <row r="178" spans="1:10" s="23" customFormat="1">
      <c r="A178" s="34"/>
      <c r="I178" s="20"/>
      <c r="J178" s="20"/>
    </row>
    <row r="179" spans="1:10" s="23" customFormat="1">
      <c r="A179" s="34"/>
      <c r="I179" s="20"/>
      <c r="J179" s="20"/>
    </row>
    <row r="180" spans="1:10" s="23" customFormat="1">
      <c r="A180" s="34"/>
      <c r="I180" s="20"/>
      <c r="J180" s="20"/>
    </row>
    <row r="181" spans="1:10" s="23" customFormat="1">
      <c r="A181" s="34"/>
      <c r="I181" s="20"/>
      <c r="J181" s="20"/>
    </row>
    <row r="182" spans="1:10" s="23" customFormat="1">
      <c r="A182" s="34"/>
      <c r="I182" s="20"/>
      <c r="J182" s="20"/>
    </row>
    <row r="183" spans="1:10" s="23" customFormat="1">
      <c r="A183" s="34"/>
      <c r="I183" s="20"/>
      <c r="J183" s="20"/>
    </row>
    <row r="184" spans="1:10" s="23" customFormat="1">
      <c r="A184" s="34"/>
      <c r="I184" s="20"/>
      <c r="J184" s="20"/>
    </row>
    <row r="185" spans="1:10" s="23" customFormat="1">
      <c r="A185" s="34"/>
      <c r="I185" s="20"/>
      <c r="J185" s="20"/>
    </row>
    <row r="186" spans="1:10" s="23" customFormat="1">
      <c r="A186" s="34"/>
      <c r="I186" s="20"/>
      <c r="J186" s="20"/>
    </row>
    <row r="187" spans="1:10" s="23" customFormat="1">
      <c r="A187" s="34"/>
      <c r="I187" s="20"/>
      <c r="J187" s="20"/>
    </row>
    <row r="188" spans="1:10" s="23" customFormat="1">
      <c r="A188" s="34"/>
      <c r="I188" s="20"/>
      <c r="J188" s="20"/>
    </row>
    <row r="189" spans="1:10" s="23" customFormat="1">
      <c r="A189" s="34"/>
      <c r="I189" s="20"/>
      <c r="J189" s="20"/>
    </row>
    <row r="190" spans="1:10" s="23" customFormat="1">
      <c r="A190" s="34"/>
      <c r="I190" s="20"/>
      <c r="J190" s="20"/>
    </row>
    <row r="191" spans="1:10" s="23" customFormat="1">
      <c r="A191" s="34"/>
      <c r="I191" s="20"/>
      <c r="J191" s="20"/>
    </row>
    <row r="192" spans="1:10" s="23" customFormat="1">
      <c r="A192" s="34"/>
      <c r="I192" s="20"/>
      <c r="J192" s="20"/>
    </row>
    <row r="193" spans="1:10" s="23" customFormat="1">
      <c r="A193" s="34"/>
      <c r="I193" s="20"/>
      <c r="J193" s="20"/>
    </row>
    <row r="194" spans="1:10" s="23" customFormat="1">
      <c r="A194" s="34"/>
      <c r="I194" s="20"/>
      <c r="J194" s="20"/>
    </row>
    <row r="195" spans="1:10" s="23" customFormat="1">
      <c r="A195" s="34"/>
      <c r="I195" s="20"/>
      <c r="J195" s="20"/>
    </row>
    <row r="196" spans="1:10" s="23" customFormat="1">
      <c r="A196" s="34"/>
      <c r="I196" s="20"/>
      <c r="J196" s="20"/>
    </row>
    <row r="197" spans="1:10" s="23" customFormat="1">
      <c r="A197" s="34"/>
      <c r="I197" s="20"/>
      <c r="J197" s="20"/>
    </row>
    <row r="198" spans="1:10" s="23" customFormat="1">
      <c r="A198" s="34"/>
      <c r="I198" s="20"/>
      <c r="J198" s="20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RowHeight="18.75"/>
  <cols>
    <col min="1" max="1" width="88" style="2" customWidth="1"/>
    <col min="2" max="2" width="15" style="2" customWidth="1"/>
    <col min="3" max="7" width="20.42578125" style="2" customWidth="1"/>
    <col min="8" max="8" width="18.42578125" style="2" customWidth="1"/>
    <col min="9" max="16384" width="9.140625" style="2"/>
  </cols>
  <sheetData>
    <row r="1" spans="1:8">
      <c r="A1" s="191" t="s">
        <v>168</v>
      </c>
      <c r="B1" s="191"/>
      <c r="C1" s="191"/>
      <c r="D1" s="191"/>
      <c r="E1" s="191"/>
      <c r="F1" s="191"/>
      <c r="G1" s="191"/>
      <c r="H1" s="191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48" customHeight="1">
      <c r="A3" s="212" t="s">
        <v>138</v>
      </c>
      <c r="B3" s="218" t="s">
        <v>0</v>
      </c>
      <c r="C3" s="212" t="s">
        <v>210</v>
      </c>
      <c r="D3" s="212"/>
      <c r="E3" s="216" t="s">
        <v>293</v>
      </c>
      <c r="F3" s="216"/>
      <c r="G3" s="216"/>
      <c r="H3" s="216"/>
    </row>
    <row r="4" spans="1:8" ht="38.25" customHeight="1">
      <c r="A4" s="212"/>
      <c r="B4" s="218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40">
        <v>1</v>
      </c>
      <c r="B5" s="56">
        <v>2</v>
      </c>
      <c r="C5" s="40">
        <v>3</v>
      </c>
      <c r="D5" s="56">
        <v>4</v>
      </c>
      <c r="E5" s="40">
        <v>5</v>
      </c>
      <c r="F5" s="56">
        <v>6</v>
      </c>
      <c r="G5" s="40">
        <v>7</v>
      </c>
      <c r="H5" s="56">
        <v>8</v>
      </c>
    </row>
    <row r="6" spans="1:8">
      <c r="A6" s="73" t="s">
        <v>176</v>
      </c>
      <c r="B6" s="58"/>
      <c r="C6" s="58"/>
      <c r="D6" s="58"/>
      <c r="E6" s="58"/>
      <c r="F6" s="58"/>
      <c r="G6" s="58"/>
      <c r="H6" s="59"/>
    </row>
    <row r="7" spans="1:8" s="33" customFormat="1" ht="24.95" customHeight="1">
      <c r="A7" s="62" t="s">
        <v>248</v>
      </c>
      <c r="B7" s="57">
        <v>3000</v>
      </c>
      <c r="C7" s="85">
        <f>SUM(C8:C9,C11:C13,C17)</f>
        <v>65316</v>
      </c>
      <c r="D7" s="85">
        <f>SUM(D8:D9,D11:D13,D17)</f>
        <v>97186</v>
      </c>
      <c r="E7" s="85">
        <f>SUM(E8:E9,E11:E13,E17)</f>
        <v>84841.2</v>
      </c>
      <c r="F7" s="85">
        <f>SUM(F8:F9,F11:F13,F17)</f>
        <v>97186</v>
      </c>
      <c r="G7" s="86">
        <v>12344.8</v>
      </c>
      <c r="H7" s="66">
        <f>(F7/E7)*100</f>
        <v>114.5504778338826</v>
      </c>
    </row>
    <row r="8" spans="1:8" ht="18" customHeight="1">
      <c r="A8" s="8" t="s">
        <v>246</v>
      </c>
      <c r="B8" s="9">
        <v>3010</v>
      </c>
      <c r="C8" s="91">
        <f>'[36]ІІІ. Рух грош. коштів'!$C$8</f>
        <v>57930</v>
      </c>
      <c r="D8" s="91">
        <f>'[37]ІІІ. Рух грош. коштів'!$C$8</f>
        <v>78777</v>
      </c>
      <c r="E8" s="91">
        <f>'[38]ІІІ. Рух грош. коштів'!$D$8</f>
        <v>75448.399999999994</v>
      </c>
      <c r="F8" s="91">
        <f>D8</f>
        <v>78777</v>
      </c>
      <c r="G8" s="91">
        <f>F8-E8</f>
        <v>3328.6000000000058</v>
      </c>
      <c r="H8" s="64">
        <f>(F8/E8)*100</f>
        <v>104.41175690935793</v>
      </c>
    </row>
    <row r="9" spans="1:8" ht="18" customHeight="1">
      <c r="A9" s="8" t="s">
        <v>169</v>
      </c>
      <c r="B9" s="9">
        <v>3020</v>
      </c>
      <c r="C9" s="91">
        <f>'[36]ІІІ. Рух грош. коштів'!$C$9</f>
        <v>0</v>
      </c>
      <c r="D9" s="91">
        <f>'[37]ІІІ. Рух грош. коштів'!$C$9</f>
        <v>0</v>
      </c>
      <c r="E9" s="90" t="str">
        <f>'[38]ІІІ. Рух грош. коштів'!$D$9</f>
        <v>-</v>
      </c>
      <c r="F9" s="91">
        <f t="shared" ref="F9:F17" si="0">D9</f>
        <v>0</v>
      </c>
      <c r="G9" s="94" t="s">
        <v>294</v>
      </c>
      <c r="H9" s="64" t="s">
        <v>294</v>
      </c>
    </row>
    <row r="10" spans="1:8" ht="18" customHeight="1">
      <c r="A10" s="8" t="s">
        <v>170</v>
      </c>
      <c r="B10" s="9">
        <v>3030</v>
      </c>
      <c r="C10" s="91">
        <f>'[36]ІІІ. Рух грош. коштів'!$C$10</f>
        <v>0</v>
      </c>
      <c r="D10" s="91">
        <f>'[37]ІІІ. Рух грош. коштів'!$C$10</f>
        <v>0</v>
      </c>
      <c r="E10" s="90" t="str">
        <f>'[38]ІІІ. Рух грош. коштів'!$D$10</f>
        <v>-</v>
      </c>
      <c r="F10" s="91">
        <f t="shared" si="0"/>
        <v>0</v>
      </c>
      <c r="G10" s="94" t="s">
        <v>294</v>
      </c>
      <c r="H10" s="64" t="s">
        <v>294</v>
      </c>
    </row>
    <row r="11" spans="1:8" ht="18" customHeight="1">
      <c r="A11" s="8" t="s">
        <v>249</v>
      </c>
      <c r="B11" s="9">
        <v>3040</v>
      </c>
      <c r="C11" s="91">
        <f>'[36]ІІІ. Рух грош. коштів'!$C$11</f>
        <v>6913</v>
      </c>
      <c r="D11" s="91">
        <f>'[37]ІІІ. Рух грош. коштів'!$C$11</f>
        <v>18049</v>
      </c>
      <c r="E11" s="91">
        <f>'[38]ІІІ. Рух грош. коштів'!$D$11</f>
        <v>9003.5</v>
      </c>
      <c r="F11" s="91">
        <f t="shared" si="0"/>
        <v>18049</v>
      </c>
      <c r="G11" s="91">
        <f t="shared" ref="G11:G17" si="1">F11-E11</f>
        <v>9045.5</v>
      </c>
      <c r="H11" s="64">
        <f>(F11/E11)*100</f>
        <v>200.46648525573389</v>
      </c>
    </row>
    <row r="12" spans="1:8" ht="18" customHeight="1">
      <c r="A12" s="8" t="s">
        <v>157</v>
      </c>
      <c r="B12" s="9">
        <v>3050</v>
      </c>
      <c r="C12" s="94" t="str">
        <f>'[36]ІІІ. Рух грош. коштів'!$C$12</f>
        <v>-</v>
      </c>
      <c r="D12" s="94" t="str">
        <f>'[37]ІІІ. Рух грош. коштів'!$C$12</f>
        <v>-</v>
      </c>
      <c r="E12" s="94" t="str">
        <f>'[38]ІІІ. Рух грош. коштів'!$D$12</f>
        <v>-</v>
      </c>
      <c r="F12" s="94" t="str">
        <f t="shared" si="0"/>
        <v>-</v>
      </c>
      <c r="G12" s="94" t="s">
        <v>294</v>
      </c>
      <c r="H12" s="64" t="s">
        <v>294</v>
      </c>
    </row>
    <row r="13" spans="1:8" ht="20.100000000000001" customHeight="1">
      <c r="A13" s="8" t="s">
        <v>66</v>
      </c>
      <c r="B13" s="9">
        <v>3060</v>
      </c>
      <c r="C13" s="92">
        <f>'[36]ІІІ. Рух грош. коштів'!$C$13</f>
        <v>0</v>
      </c>
      <c r="D13" s="92">
        <f>SUM(D14:D16)</f>
        <v>0</v>
      </c>
      <c r="E13" s="92">
        <f>SUM(E14:E16)</f>
        <v>0</v>
      </c>
      <c r="F13" s="92">
        <f>SUM(F14:F16)</f>
        <v>0</v>
      </c>
      <c r="G13" s="91">
        <f t="shared" si="1"/>
        <v>0</v>
      </c>
      <c r="H13" s="64" t="s">
        <v>294</v>
      </c>
    </row>
    <row r="14" spans="1:8" ht="18" customHeight="1">
      <c r="A14" s="8" t="s">
        <v>64</v>
      </c>
      <c r="B14" s="6">
        <v>3061</v>
      </c>
      <c r="C14" s="91">
        <f>'[36]ІІІ. Рух грош. коштів'!$C$14</f>
        <v>0</v>
      </c>
      <c r="D14" s="91">
        <f>'[37]ІІІ. Рух грош. коштів'!$C$14</f>
        <v>0</v>
      </c>
      <c r="E14" s="91">
        <f>'[38]ІІІ. Рух грош. коштів'!$D$14</f>
        <v>0</v>
      </c>
      <c r="F14" s="91">
        <f t="shared" si="0"/>
        <v>0</v>
      </c>
      <c r="G14" s="91">
        <f t="shared" si="1"/>
        <v>0</v>
      </c>
      <c r="H14" s="64" t="s">
        <v>294</v>
      </c>
    </row>
    <row r="15" spans="1:8" ht="18" customHeight="1">
      <c r="A15" s="8" t="s">
        <v>67</v>
      </c>
      <c r="B15" s="6">
        <v>3062</v>
      </c>
      <c r="C15" s="91">
        <f>'[36]ІІІ. Рух грош. коштів'!$C$15</f>
        <v>0</v>
      </c>
      <c r="D15" s="91">
        <f>'[37]ІІІ. Рух грош. коштів'!$C$15</f>
        <v>0</v>
      </c>
      <c r="E15" s="91">
        <f>'[38]ІІІ. Рух грош. коштів'!$D$15</f>
        <v>0</v>
      </c>
      <c r="F15" s="91">
        <f t="shared" si="0"/>
        <v>0</v>
      </c>
      <c r="G15" s="91">
        <f t="shared" si="1"/>
        <v>0</v>
      </c>
      <c r="H15" s="64" t="s">
        <v>294</v>
      </c>
    </row>
    <row r="16" spans="1:8" ht="18" customHeight="1">
      <c r="A16" s="8" t="s">
        <v>82</v>
      </c>
      <c r="B16" s="6">
        <v>3063</v>
      </c>
      <c r="C16" s="91">
        <f>'[36]ІІІ. Рух грош. коштів'!$C$16</f>
        <v>0</v>
      </c>
      <c r="D16" s="91">
        <f>'[37]ІІІ. Рух грош. коштів'!$C$16</f>
        <v>0</v>
      </c>
      <c r="E16" s="91">
        <f>'[38]ІІІ. Рух грош. коштів'!$D$16</f>
        <v>0</v>
      </c>
      <c r="F16" s="91">
        <f t="shared" si="0"/>
        <v>0</v>
      </c>
      <c r="G16" s="91">
        <f t="shared" si="1"/>
        <v>0</v>
      </c>
      <c r="H16" s="64" t="s">
        <v>294</v>
      </c>
    </row>
    <row r="17" spans="1:8" ht="18" customHeight="1">
      <c r="A17" s="8" t="s">
        <v>247</v>
      </c>
      <c r="B17" s="9">
        <v>3070</v>
      </c>
      <c r="C17" s="91">
        <f>'[36]ІІІ. Рух грош. коштів'!$C$17</f>
        <v>473</v>
      </c>
      <c r="D17" s="91">
        <f>'[37]ІІІ. Рух грош. коштів'!$C$17</f>
        <v>360</v>
      </c>
      <c r="E17" s="91">
        <f>'[38]ІІІ. Рух грош. коштів'!$D$17</f>
        <v>389.3</v>
      </c>
      <c r="F17" s="91">
        <f t="shared" si="0"/>
        <v>360</v>
      </c>
      <c r="G17" s="91">
        <f t="shared" si="1"/>
        <v>-29.300000000000011</v>
      </c>
      <c r="H17" s="64">
        <f>(F17/E17)*100</f>
        <v>92.473670690983809</v>
      </c>
    </row>
    <row r="18" spans="1:8" ht="20.100000000000001" customHeight="1">
      <c r="A18" s="10" t="s">
        <v>250</v>
      </c>
      <c r="B18" s="11">
        <v>3100</v>
      </c>
      <c r="C18" s="85">
        <f>SUM(C19:C22,C26,C36,C37)</f>
        <v>-65528</v>
      </c>
      <c r="D18" s="85">
        <f>SUM(D19:D22,D26,D36,D37)</f>
        <v>-97263</v>
      </c>
      <c r="E18" s="85">
        <f>SUM(E19:E22,E26,E36,E37)</f>
        <v>-84906.400000000009</v>
      </c>
      <c r="F18" s="85">
        <f>SUM(F19:F22,F26,F36,F37)</f>
        <v>-97263</v>
      </c>
      <c r="G18" s="86">
        <v>12356.6</v>
      </c>
      <c r="H18" s="101">
        <f>(F18/E18)*100</f>
        <v>114.55320211432824</v>
      </c>
    </row>
    <row r="19" spans="1:8" ht="18" customHeight="1">
      <c r="A19" s="8" t="s">
        <v>159</v>
      </c>
      <c r="B19" s="9">
        <v>3110</v>
      </c>
      <c r="C19" s="91">
        <f>'[36]ІІІ. Рух грош. коштів'!$C$19</f>
        <v>-39267</v>
      </c>
      <c r="D19" s="91">
        <f>'[37]ІІІ. Рух грош. коштів'!$C$19</f>
        <v>-63791</v>
      </c>
      <c r="E19" s="91">
        <f>'[38]ІІІ. Рух грош. коштів'!$D$19</f>
        <v>-49370.1</v>
      </c>
      <c r="F19" s="91">
        <f>D19</f>
        <v>-63791</v>
      </c>
      <c r="G19" s="91">
        <v>14420.9</v>
      </c>
      <c r="H19" s="102">
        <f>(F19/E19)*100</f>
        <v>129.20978486978962</v>
      </c>
    </row>
    <row r="20" spans="1:8" ht="18" customHeight="1">
      <c r="A20" s="8" t="s">
        <v>160</v>
      </c>
      <c r="B20" s="9">
        <v>3120</v>
      </c>
      <c r="C20" s="91">
        <f>'[36]ІІІ. Рух грош. коштів'!$C$20</f>
        <v>-13195</v>
      </c>
      <c r="D20" s="91">
        <f>'[37]ІІІ. Рух грош. коштів'!$C$20</f>
        <v>-15284</v>
      </c>
      <c r="E20" s="91">
        <f>'[38]ІІІ. Рух грош. коштів'!$D$20</f>
        <v>-20886.2</v>
      </c>
      <c r="F20" s="91">
        <f>D20</f>
        <v>-15284</v>
      </c>
      <c r="G20" s="91">
        <v>-5602.2</v>
      </c>
      <c r="H20" s="102">
        <f t="shared" ref="H20:H37" si="2">(F20/E20)*100</f>
        <v>73.177504763911088</v>
      </c>
    </row>
    <row r="21" spans="1:8" ht="18" customHeight="1">
      <c r="A21" s="8" t="s">
        <v>292</v>
      </c>
      <c r="B21" s="9">
        <v>3130</v>
      </c>
      <c r="C21" s="91">
        <f>'[36]ІІІ. Рух грош. коштів'!$C$21</f>
        <v>-3475</v>
      </c>
      <c r="D21" s="91">
        <f>'[37]ІІІ. Рух грош. коштів'!$C$21</f>
        <v>-4011</v>
      </c>
      <c r="E21" s="91">
        <f>'[38]ІІІ. Рух грош. коштів'!$D$21</f>
        <v>-4595.1000000000004</v>
      </c>
      <c r="F21" s="91">
        <f>D21</f>
        <v>-4011</v>
      </c>
      <c r="G21" s="91">
        <v>-584.1</v>
      </c>
      <c r="H21" s="102">
        <f t="shared" si="2"/>
        <v>87.288633544427753</v>
      </c>
    </row>
    <row r="22" spans="1:8" ht="18" customHeight="1">
      <c r="A22" s="8" t="s">
        <v>65</v>
      </c>
      <c r="B22" s="9">
        <v>3140</v>
      </c>
      <c r="C22" s="92">
        <f>SUM(C23:C25)</f>
        <v>0</v>
      </c>
      <c r="D22" s="92">
        <f>SUM(D23:D25)</f>
        <v>0</v>
      </c>
      <c r="E22" s="92">
        <f>SUM(E23:E25)</f>
        <v>0</v>
      </c>
      <c r="F22" s="92">
        <f>SUM(F23:F25)</f>
        <v>0</v>
      </c>
      <c r="G22" s="91">
        <f>F22-E22</f>
        <v>0</v>
      </c>
      <c r="H22" s="102" t="s">
        <v>294</v>
      </c>
    </row>
    <row r="23" spans="1:8" ht="18" customHeight="1">
      <c r="A23" s="8" t="s">
        <v>64</v>
      </c>
      <c r="B23" s="6">
        <v>3141</v>
      </c>
      <c r="C23" s="91">
        <f>'[36]ІІІ. Рух грош. коштів'!$C$23</f>
        <v>0</v>
      </c>
      <c r="D23" s="91">
        <f>'[37]ІІІ. Рух грош. коштів'!$C$23</f>
        <v>0</v>
      </c>
      <c r="E23" s="91">
        <f>'[38]ІІІ. Рух грош. коштів'!$D$23</f>
        <v>0</v>
      </c>
      <c r="F23" s="91">
        <f>D23</f>
        <v>0</v>
      </c>
      <c r="G23" s="91">
        <f>F23-E23</f>
        <v>0</v>
      </c>
      <c r="H23" s="102" t="s">
        <v>294</v>
      </c>
    </row>
    <row r="24" spans="1:8" ht="18" customHeight="1">
      <c r="A24" s="8" t="s">
        <v>67</v>
      </c>
      <c r="B24" s="6">
        <v>3142</v>
      </c>
      <c r="C24" s="91">
        <f>'[36]ІІІ. Рух грош. коштів'!$C$24</f>
        <v>0</v>
      </c>
      <c r="D24" s="91">
        <f>'[37]ІІІ. Рух грош. коштів'!$C$24</f>
        <v>0</v>
      </c>
      <c r="E24" s="91">
        <f>'[38]ІІІ. Рух грош. коштів'!$D$24</f>
        <v>0</v>
      </c>
      <c r="F24" s="91">
        <f>D24</f>
        <v>0</v>
      </c>
      <c r="G24" s="91">
        <f>F24-E24</f>
        <v>0</v>
      </c>
      <c r="H24" s="102" t="s">
        <v>294</v>
      </c>
    </row>
    <row r="25" spans="1:8" ht="18" customHeight="1">
      <c r="A25" s="8" t="s">
        <v>82</v>
      </c>
      <c r="B25" s="6">
        <v>3143</v>
      </c>
      <c r="C25" s="91">
        <f>'[36]ІІІ. Рух грош. коштів'!$C$25</f>
        <v>0</v>
      </c>
      <c r="D25" s="91">
        <f>'[37]ІІІ. Рух грош. коштів'!$C$25</f>
        <v>0</v>
      </c>
      <c r="E25" s="91">
        <f>'[38]ІІІ. Рух грош. коштів'!$D$25</f>
        <v>0</v>
      </c>
      <c r="F25" s="91">
        <f>D25</f>
        <v>0</v>
      </c>
      <c r="G25" s="91">
        <f>F25-E25</f>
        <v>0</v>
      </c>
      <c r="H25" s="102" t="s">
        <v>294</v>
      </c>
    </row>
    <row r="26" spans="1:8" ht="36" customHeight="1">
      <c r="A26" s="8" t="s">
        <v>274</v>
      </c>
      <c r="B26" s="9">
        <v>3150</v>
      </c>
      <c r="C26" s="92">
        <f>SUM(C27:C32,C35)</f>
        <v>-9200</v>
      </c>
      <c r="D26" s="92">
        <f>SUM(D27:D32,D35)</f>
        <v>-11674.4</v>
      </c>
      <c r="E26" s="92">
        <f>SUM(E27:E32,E35)</f>
        <v>-9684</v>
      </c>
      <c r="F26" s="92">
        <f>SUM(F27:F32,F35)</f>
        <v>-11674.4</v>
      </c>
      <c r="G26" s="91">
        <v>1990.4</v>
      </c>
      <c r="H26" s="102">
        <f t="shared" si="2"/>
        <v>120.55349029326725</v>
      </c>
    </row>
    <row r="27" spans="1:8" ht="18" customHeight="1">
      <c r="A27" s="8" t="s">
        <v>161</v>
      </c>
      <c r="B27" s="6">
        <v>3151</v>
      </c>
      <c r="C27" s="91">
        <f>'[36]ІІІ. Рух грош. коштів'!$C$27</f>
        <v>-16</v>
      </c>
      <c r="D27" s="91">
        <f>'[37]ІІІ. Рух грош. коштів'!$C$27</f>
        <v>-7</v>
      </c>
      <c r="E27" s="91">
        <f>'[38]ІІІ. Рух грош. коштів'!$D$27</f>
        <v>-167</v>
      </c>
      <c r="F27" s="91">
        <f>D27</f>
        <v>-7</v>
      </c>
      <c r="G27" s="91">
        <v>-160</v>
      </c>
      <c r="H27" s="102">
        <f t="shared" si="2"/>
        <v>4.1916167664670656</v>
      </c>
    </row>
    <row r="28" spans="1:8" ht="18" customHeight="1">
      <c r="A28" s="8" t="s">
        <v>162</v>
      </c>
      <c r="B28" s="6">
        <v>3152</v>
      </c>
      <c r="C28" s="91">
        <f>'[36]ІІІ. Рух грош. коштів'!$C$28</f>
        <v>-5354</v>
      </c>
      <c r="D28" s="91">
        <f>'[37]ІІІ. Рух грош. коштів'!$C$28</f>
        <v>-8091</v>
      </c>
      <c r="E28" s="91">
        <f>'[38]ІІІ. Рух грош. коштів'!$D$28</f>
        <v>-4151.3999999999996</v>
      </c>
      <c r="F28" s="91">
        <f>D28</f>
        <v>-8091</v>
      </c>
      <c r="G28" s="91">
        <v>3939.6</v>
      </c>
      <c r="H28" s="102">
        <f t="shared" si="2"/>
        <v>194.89810666281255</v>
      </c>
    </row>
    <row r="29" spans="1:8" ht="18" customHeight="1">
      <c r="A29" s="8" t="s">
        <v>63</v>
      </c>
      <c r="B29" s="6">
        <v>3153</v>
      </c>
      <c r="C29" s="91">
        <f>'[36]ІІІ. Рух грош. коштів'!$C$29</f>
        <v>0</v>
      </c>
      <c r="D29" s="91">
        <f>'[37]ІІІ. Рух грош. коштів'!$C$29</f>
        <v>0</v>
      </c>
      <c r="E29" s="91">
        <f>'[38]ІІІ. Рух грош. коштів'!$D$29</f>
        <v>0</v>
      </c>
      <c r="F29" s="91">
        <f>D29</f>
        <v>0</v>
      </c>
      <c r="G29" s="91">
        <f>F29-E29</f>
        <v>0</v>
      </c>
      <c r="H29" s="102" t="s">
        <v>294</v>
      </c>
    </row>
    <row r="30" spans="1:8" ht="18" customHeight="1">
      <c r="A30" s="8" t="s">
        <v>163</v>
      </c>
      <c r="B30" s="6">
        <v>3154</v>
      </c>
      <c r="C30" s="91">
        <f>'[36]ІІІ. Рух грош. коштів'!$C$30</f>
        <v>0</v>
      </c>
      <c r="D30" s="91">
        <f>'[37]ІІІ. Рух грош. коштів'!$C$30</f>
        <v>0</v>
      </c>
      <c r="E30" s="91">
        <f>'[38]ІІІ. Рух грош. коштів'!$D$30</f>
        <v>0</v>
      </c>
      <c r="F30" s="91">
        <f>D30</f>
        <v>0</v>
      </c>
      <c r="G30" s="91">
        <f>F30-E30</f>
        <v>0</v>
      </c>
      <c r="H30" s="102" t="s">
        <v>294</v>
      </c>
    </row>
    <row r="31" spans="1:8" ht="18" customHeight="1">
      <c r="A31" s="8" t="s">
        <v>62</v>
      </c>
      <c r="B31" s="6">
        <v>3155</v>
      </c>
      <c r="C31" s="91">
        <f>'[36]ІІІ. Рух грош. коштів'!$C$31</f>
        <v>-2795.5</v>
      </c>
      <c r="D31" s="91">
        <f>'[37]ІІІ. Рух грош. коштів'!$C$31</f>
        <v>-3151.4</v>
      </c>
      <c r="E31" s="91">
        <f>'[38]ІІІ. Рух грош. коштів'!$D$31</f>
        <v>-3759.5</v>
      </c>
      <c r="F31" s="91">
        <f>D31</f>
        <v>-3151.4</v>
      </c>
      <c r="G31" s="91">
        <v>-608.1</v>
      </c>
      <c r="H31" s="102">
        <f t="shared" si="2"/>
        <v>83.824976725628403</v>
      </c>
    </row>
    <row r="32" spans="1:8" ht="18" customHeight="1">
      <c r="A32" s="8" t="s">
        <v>251</v>
      </c>
      <c r="B32" s="6">
        <v>3156</v>
      </c>
      <c r="C32" s="92">
        <f>SUM(C33:C34)</f>
        <v>0</v>
      </c>
      <c r="D32" s="92">
        <f>SUM(D33:D34)</f>
        <v>0</v>
      </c>
      <c r="E32" s="92">
        <f>SUM(E33:E34)</f>
        <v>-7.6</v>
      </c>
      <c r="F32" s="92">
        <f>SUM(F33:F34)</f>
        <v>0</v>
      </c>
      <c r="G32" s="91">
        <v>-7.6</v>
      </c>
      <c r="H32" s="102">
        <f t="shared" si="2"/>
        <v>0</v>
      </c>
    </row>
    <row r="33" spans="1:8" ht="38.25" customHeight="1">
      <c r="A33" s="8" t="s">
        <v>216</v>
      </c>
      <c r="B33" s="6" t="s">
        <v>275</v>
      </c>
      <c r="C33" s="91">
        <f>'[36]ІІІ. Рух грош. коштів'!$C$33</f>
        <v>0</v>
      </c>
      <c r="D33" s="91">
        <f>'[37]ІІІ. Рух грош. коштів'!$C$33</f>
        <v>0</v>
      </c>
      <c r="E33" s="91">
        <f>'[38]ІІІ. Рух грош. коштів'!$D$33</f>
        <v>-7.6</v>
      </c>
      <c r="F33" s="91">
        <f>D33</f>
        <v>0</v>
      </c>
      <c r="G33" s="91">
        <v>-7.6</v>
      </c>
      <c r="H33" s="102">
        <f t="shared" si="2"/>
        <v>0</v>
      </c>
    </row>
    <row r="34" spans="1:8" ht="55.5" customHeight="1">
      <c r="A34" s="8" t="s">
        <v>283</v>
      </c>
      <c r="B34" s="6" t="s">
        <v>276</v>
      </c>
      <c r="C34" s="91">
        <f>'[36]ІІІ. Рух грош. коштів'!$C$34</f>
        <v>0</v>
      </c>
      <c r="D34" s="91">
        <f>'[37]ІІІ. Рух грош. коштів'!$C$34</f>
        <v>0</v>
      </c>
      <c r="E34" s="94" t="s">
        <v>296</v>
      </c>
      <c r="F34" s="94">
        <f>D34</f>
        <v>0</v>
      </c>
      <c r="G34" s="94" t="s">
        <v>294</v>
      </c>
      <c r="H34" s="102" t="s">
        <v>294</v>
      </c>
    </row>
    <row r="35" spans="1:8" ht="18" customHeight="1">
      <c r="A35" s="8" t="s">
        <v>263</v>
      </c>
      <c r="B35" s="6">
        <v>3157</v>
      </c>
      <c r="C35" s="91">
        <f>'[36]ІІІ. Рух грош. коштів'!$C$35</f>
        <v>-1034.5</v>
      </c>
      <c r="D35" s="91">
        <f>'[37]ІІІ. Рух грош. коштів'!$C$35</f>
        <v>-425</v>
      </c>
      <c r="E35" s="91">
        <f>'[38]ІІІ. Рух грош. коштів'!$D$35</f>
        <v>-1598.5</v>
      </c>
      <c r="F35" s="91">
        <f>D35</f>
        <v>-425</v>
      </c>
      <c r="G35" s="91">
        <v>-1173.5</v>
      </c>
      <c r="H35" s="102">
        <f t="shared" si="2"/>
        <v>26.587425711604627</v>
      </c>
    </row>
    <row r="36" spans="1:8" ht="18" customHeight="1">
      <c r="A36" s="8" t="s">
        <v>164</v>
      </c>
      <c r="B36" s="9">
        <v>3160</v>
      </c>
      <c r="C36" s="91">
        <f>'[36]ІІІ. Рух грош. коштів'!$C$36</f>
        <v>0</v>
      </c>
      <c r="D36" s="91">
        <f>'[37]ІІІ. Рух грош. коштів'!$C$36</f>
        <v>0</v>
      </c>
      <c r="E36" s="91" t="str">
        <f>'[38]ІІІ. Рух грош. коштів'!$D$36</f>
        <v>(  -  )</v>
      </c>
      <c r="F36" s="91">
        <f>D36</f>
        <v>0</v>
      </c>
      <c r="G36" s="94" t="s">
        <v>294</v>
      </c>
      <c r="H36" s="102" t="s">
        <v>294</v>
      </c>
    </row>
    <row r="37" spans="1:8" ht="18" customHeight="1">
      <c r="A37" s="8" t="s">
        <v>252</v>
      </c>
      <c r="B37" s="9">
        <v>3170</v>
      </c>
      <c r="C37" s="91">
        <f>'[36]ІІІ. Рух грош. коштів'!$C$37</f>
        <v>-391</v>
      </c>
      <c r="D37" s="91">
        <f>'[37]ІІІ. Рух грош. коштів'!$C$37</f>
        <v>-2502.6</v>
      </c>
      <c r="E37" s="91">
        <f>'[38]ІІІ. Рух грош. коштів'!$D$37</f>
        <v>-371</v>
      </c>
      <c r="F37" s="91">
        <f>D37</f>
        <v>-2502.6</v>
      </c>
      <c r="G37" s="91">
        <f>F37-E37</f>
        <v>-2131.6</v>
      </c>
      <c r="H37" s="102">
        <f t="shared" si="2"/>
        <v>674.55525606469007</v>
      </c>
    </row>
    <row r="38" spans="1:8" ht="20.100000000000001" customHeight="1">
      <c r="A38" s="10" t="s">
        <v>173</v>
      </c>
      <c r="B38" s="11">
        <v>3195</v>
      </c>
      <c r="C38" s="85">
        <f>SUM(C7,C18)</f>
        <v>-212</v>
      </c>
      <c r="D38" s="85">
        <f>SUM(D7,D18)</f>
        <v>-77</v>
      </c>
      <c r="E38" s="85">
        <f>SUM(E7,E18)</f>
        <v>-65.200000000011642</v>
      </c>
      <c r="F38" s="85">
        <f>SUM(F7,F18)</f>
        <v>-77</v>
      </c>
      <c r="G38" s="86">
        <f>F38-E38</f>
        <v>-11.799999999988358</v>
      </c>
      <c r="H38" s="101">
        <f>(F38/E38)*100</f>
        <v>118.09815950918137</v>
      </c>
    </row>
    <row r="39" spans="1:8" ht="20.100000000000001" customHeight="1">
      <c r="A39" s="73" t="s">
        <v>177</v>
      </c>
      <c r="B39" s="58"/>
      <c r="C39" s="103"/>
      <c r="D39" s="220"/>
      <c r="E39" s="221"/>
      <c r="F39" s="221"/>
      <c r="G39" s="221"/>
      <c r="H39" s="222"/>
    </row>
    <row r="40" spans="1:8" ht="20.100000000000001" customHeight="1">
      <c r="A40" s="62" t="s">
        <v>253</v>
      </c>
      <c r="B40" s="57">
        <v>3200</v>
      </c>
      <c r="C40" s="85">
        <f>SUM(C41,C43:C47)</f>
        <v>0</v>
      </c>
      <c r="D40" s="85">
        <f>SUM(D41,D43:D47)</f>
        <v>0</v>
      </c>
      <c r="E40" s="85">
        <f>SUM(E41,E43:E47)</f>
        <v>0</v>
      </c>
      <c r="F40" s="85">
        <f>SUM(F41,F43:F47)</f>
        <v>0</v>
      </c>
      <c r="G40" s="86">
        <f>F40-E40</f>
        <v>0</v>
      </c>
      <c r="H40" s="66" t="s">
        <v>294</v>
      </c>
    </row>
    <row r="41" spans="1:8" ht="18" customHeight="1">
      <c r="A41" s="8" t="s">
        <v>254</v>
      </c>
      <c r="B41" s="6">
        <v>3210</v>
      </c>
      <c r="C41" s="94" t="s">
        <v>294</v>
      </c>
      <c r="D41" s="94" t="s">
        <v>294</v>
      </c>
      <c r="E41" s="94">
        <f>'[38]ІІІ. Рух грош. коштів'!$D$41</f>
        <v>0</v>
      </c>
      <c r="F41" s="94" t="str">
        <f>D41</f>
        <v>-</v>
      </c>
      <c r="G41" s="94" t="s">
        <v>294</v>
      </c>
      <c r="H41" s="64" t="s">
        <v>294</v>
      </c>
    </row>
    <row r="42" spans="1:8" ht="18" customHeight="1">
      <c r="A42" s="8" t="s">
        <v>255</v>
      </c>
      <c r="B42" s="9">
        <v>3215</v>
      </c>
      <c r="C42" s="94" t="s">
        <v>294</v>
      </c>
      <c r="D42" s="94" t="s">
        <v>294</v>
      </c>
      <c r="E42" s="94">
        <f>'[38]ІІІ. Рух грош. коштів'!$D$42</f>
        <v>0</v>
      </c>
      <c r="F42" s="94" t="str">
        <f t="shared" ref="F42:F47" si="3">D42</f>
        <v>-</v>
      </c>
      <c r="G42" s="94" t="s">
        <v>294</v>
      </c>
      <c r="H42" s="64" t="s">
        <v>294</v>
      </c>
    </row>
    <row r="43" spans="1:8" ht="18" customHeight="1">
      <c r="A43" s="8" t="s">
        <v>256</v>
      </c>
      <c r="B43" s="9">
        <v>3220</v>
      </c>
      <c r="C43" s="94" t="s">
        <v>294</v>
      </c>
      <c r="D43" s="94" t="s">
        <v>294</v>
      </c>
      <c r="E43" s="94">
        <f>'[38]ІІІ. Рух грош. коштів'!$D$43</f>
        <v>0</v>
      </c>
      <c r="F43" s="94" t="str">
        <f t="shared" si="3"/>
        <v>-</v>
      </c>
      <c r="G43" s="94" t="s">
        <v>294</v>
      </c>
      <c r="H43" s="64" t="s">
        <v>294</v>
      </c>
    </row>
    <row r="44" spans="1:8" ht="18" customHeight="1">
      <c r="A44" s="8" t="s">
        <v>257</v>
      </c>
      <c r="B44" s="9">
        <v>3225</v>
      </c>
      <c r="C44" s="94" t="s">
        <v>294</v>
      </c>
      <c r="D44" s="94" t="s">
        <v>294</v>
      </c>
      <c r="E44" s="94">
        <f>'[38]ІІІ. Рух грош. коштів'!$D$44</f>
        <v>0</v>
      </c>
      <c r="F44" s="94" t="str">
        <f t="shared" si="3"/>
        <v>-</v>
      </c>
      <c r="G44" s="94" t="s">
        <v>294</v>
      </c>
      <c r="H44" s="64" t="s">
        <v>294</v>
      </c>
    </row>
    <row r="45" spans="1:8" ht="18" customHeight="1">
      <c r="A45" s="8" t="s">
        <v>258</v>
      </c>
      <c r="B45" s="9">
        <v>3230</v>
      </c>
      <c r="C45" s="94" t="s">
        <v>294</v>
      </c>
      <c r="D45" s="94" t="s">
        <v>294</v>
      </c>
      <c r="E45" s="94">
        <f>'[38]ІІІ. Рух грош. коштів'!$D$45</f>
        <v>0</v>
      </c>
      <c r="F45" s="94" t="str">
        <f t="shared" si="3"/>
        <v>-</v>
      </c>
      <c r="G45" s="94" t="s">
        <v>294</v>
      </c>
      <c r="H45" s="64" t="s">
        <v>294</v>
      </c>
    </row>
    <row r="46" spans="1:8" ht="18" customHeight="1">
      <c r="A46" s="8" t="s">
        <v>277</v>
      </c>
      <c r="B46" s="9">
        <v>3235</v>
      </c>
      <c r="C46" s="94" t="s">
        <v>294</v>
      </c>
      <c r="D46" s="94" t="s">
        <v>294</v>
      </c>
      <c r="E46" s="94">
        <f>'[38]ІІІ. Рух грош. коштів'!$D$46</f>
        <v>0</v>
      </c>
      <c r="F46" s="94" t="str">
        <f t="shared" si="3"/>
        <v>-</v>
      </c>
      <c r="G46" s="94" t="s">
        <v>294</v>
      </c>
      <c r="H46" s="64" t="s">
        <v>294</v>
      </c>
    </row>
    <row r="47" spans="1:8" ht="18" customHeight="1">
      <c r="A47" s="8" t="s">
        <v>247</v>
      </c>
      <c r="B47" s="9">
        <v>3240</v>
      </c>
      <c r="C47" s="94" t="s">
        <v>294</v>
      </c>
      <c r="D47" s="94" t="s">
        <v>294</v>
      </c>
      <c r="E47" s="94">
        <f>'[38]ІІІ. Рух грош. коштів'!$D$47</f>
        <v>0</v>
      </c>
      <c r="F47" s="94" t="str">
        <f t="shared" si="3"/>
        <v>-</v>
      </c>
      <c r="G47" s="94" t="s">
        <v>294</v>
      </c>
      <c r="H47" s="64" t="s">
        <v>294</v>
      </c>
    </row>
    <row r="48" spans="1:8" ht="20.100000000000001" customHeight="1">
      <c r="A48" s="10" t="s">
        <v>259</v>
      </c>
      <c r="B48" s="11">
        <v>3255</v>
      </c>
      <c r="C48" s="108" t="s">
        <v>294</v>
      </c>
      <c r="D48" s="108" t="s">
        <v>294</v>
      </c>
      <c r="E48" s="108">
        <f>SUM(E49,E51,E55,E56)</f>
        <v>0</v>
      </c>
      <c r="F48" s="108">
        <f>SUM(F49,F51,F55,F56)</f>
        <v>0</v>
      </c>
      <c r="G48" s="86">
        <f>F48-E48</f>
        <v>0</v>
      </c>
      <c r="H48" s="66" t="s">
        <v>294</v>
      </c>
    </row>
    <row r="49" spans="1:8" ht="18" customHeight="1">
      <c r="A49" s="8" t="s">
        <v>260</v>
      </c>
      <c r="B49" s="9">
        <v>3260</v>
      </c>
      <c r="C49" s="94" t="s">
        <v>294</v>
      </c>
      <c r="D49" s="94" t="s">
        <v>294</v>
      </c>
      <c r="E49" s="94">
        <f>'[38]ІІІ. Рух грош. коштів'!$D$49</f>
        <v>0</v>
      </c>
      <c r="F49" s="94" t="str">
        <f>D49</f>
        <v>-</v>
      </c>
      <c r="G49" s="94" t="s">
        <v>294</v>
      </c>
      <c r="H49" s="64" t="s">
        <v>294</v>
      </c>
    </row>
    <row r="50" spans="1:8" ht="18" customHeight="1">
      <c r="A50" s="8" t="s">
        <v>261</v>
      </c>
      <c r="B50" s="9">
        <v>3265</v>
      </c>
      <c r="C50" s="94" t="s">
        <v>294</v>
      </c>
      <c r="D50" s="94" t="s">
        <v>294</v>
      </c>
      <c r="E50" s="94">
        <f>'[38]ІІІ. Рух грош. коштів'!$D$50</f>
        <v>0</v>
      </c>
      <c r="F50" s="94" t="str">
        <f t="shared" ref="F50:F56" si="4">D50</f>
        <v>-</v>
      </c>
      <c r="G50" s="94" t="s">
        <v>294</v>
      </c>
      <c r="H50" s="64" t="s">
        <v>294</v>
      </c>
    </row>
    <row r="51" spans="1:8" ht="18" customHeight="1">
      <c r="A51" s="8" t="s">
        <v>265</v>
      </c>
      <c r="B51" s="9">
        <v>3270</v>
      </c>
      <c r="C51" s="94" t="s">
        <v>294</v>
      </c>
      <c r="D51" s="94" t="s">
        <v>294</v>
      </c>
      <c r="E51" s="94">
        <f>'[38]ІІІ. Рух грош. коштів'!$D$51</f>
        <v>0</v>
      </c>
      <c r="F51" s="94" t="str">
        <f t="shared" si="4"/>
        <v>-</v>
      </c>
      <c r="G51" s="94" t="s">
        <v>294</v>
      </c>
      <c r="H51" s="64" t="s">
        <v>294</v>
      </c>
    </row>
    <row r="52" spans="1:8" ht="18" customHeight="1">
      <c r="A52" s="8" t="s">
        <v>266</v>
      </c>
      <c r="B52" s="9" t="s">
        <v>267</v>
      </c>
      <c r="C52" s="94" t="s">
        <v>294</v>
      </c>
      <c r="D52" s="94" t="s">
        <v>294</v>
      </c>
      <c r="E52" s="94">
        <f>'[38]ІІІ. Рух грош. коштів'!$D$52</f>
        <v>0</v>
      </c>
      <c r="F52" s="94" t="str">
        <f t="shared" si="4"/>
        <v>-</v>
      </c>
      <c r="G52" s="94" t="s">
        <v>294</v>
      </c>
      <c r="H52" s="64" t="s">
        <v>294</v>
      </c>
    </row>
    <row r="53" spans="1:8" ht="18" customHeight="1">
      <c r="A53" s="8" t="s">
        <v>268</v>
      </c>
      <c r="B53" s="9" t="s">
        <v>269</v>
      </c>
      <c r="C53" s="94" t="s">
        <v>294</v>
      </c>
      <c r="D53" s="94" t="s">
        <v>294</v>
      </c>
      <c r="E53" s="94">
        <f>'[38]ІІІ. Рух грош. коштів'!$D$53</f>
        <v>0</v>
      </c>
      <c r="F53" s="94" t="str">
        <f t="shared" si="4"/>
        <v>-</v>
      </c>
      <c r="G53" s="94" t="s">
        <v>294</v>
      </c>
      <c r="H53" s="64" t="s">
        <v>294</v>
      </c>
    </row>
    <row r="54" spans="1:8" ht="18" customHeight="1">
      <c r="A54" s="8" t="s">
        <v>270</v>
      </c>
      <c r="B54" s="9" t="s">
        <v>271</v>
      </c>
      <c r="C54" s="94" t="s">
        <v>294</v>
      </c>
      <c r="D54" s="94" t="s">
        <v>294</v>
      </c>
      <c r="E54" s="94">
        <f>'[38]ІІІ. Рух грош. коштів'!$D$54</f>
        <v>0</v>
      </c>
      <c r="F54" s="94" t="str">
        <f t="shared" si="4"/>
        <v>-</v>
      </c>
      <c r="G54" s="94" t="s">
        <v>294</v>
      </c>
      <c r="H54" s="64" t="s">
        <v>294</v>
      </c>
    </row>
    <row r="55" spans="1:8" ht="18" customHeight="1">
      <c r="A55" s="8" t="s">
        <v>262</v>
      </c>
      <c r="B55" s="9">
        <v>3280</v>
      </c>
      <c r="C55" s="94" t="s">
        <v>294</v>
      </c>
      <c r="D55" s="94" t="s">
        <v>294</v>
      </c>
      <c r="E55" s="94">
        <f>'[38]ІІІ. Рух грош. коштів'!$D$55</f>
        <v>0</v>
      </c>
      <c r="F55" s="94" t="str">
        <f t="shared" si="4"/>
        <v>-</v>
      </c>
      <c r="G55" s="94" t="s">
        <v>294</v>
      </c>
      <c r="H55" s="64" t="s">
        <v>294</v>
      </c>
    </row>
    <row r="56" spans="1:8" ht="18" customHeight="1">
      <c r="A56" s="8" t="s">
        <v>263</v>
      </c>
      <c r="B56" s="9">
        <v>3290</v>
      </c>
      <c r="C56" s="94" t="s">
        <v>294</v>
      </c>
      <c r="D56" s="94" t="s">
        <v>294</v>
      </c>
      <c r="E56" s="94">
        <f>'[38]ІІІ. Рух грош. коштів'!$D$56</f>
        <v>0</v>
      </c>
      <c r="F56" s="94" t="str">
        <f t="shared" si="4"/>
        <v>-</v>
      </c>
      <c r="G56" s="94" t="s">
        <v>294</v>
      </c>
      <c r="H56" s="64" t="s">
        <v>294</v>
      </c>
    </row>
    <row r="57" spans="1:8" ht="20.100000000000001" customHeight="1">
      <c r="A57" s="63" t="s">
        <v>95</v>
      </c>
      <c r="B57" s="60">
        <v>3295</v>
      </c>
      <c r="C57" s="104">
        <f>SUM(C40,C48)</f>
        <v>0</v>
      </c>
      <c r="D57" s="104">
        <f>SUM(D40,D48)</f>
        <v>0</v>
      </c>
      <c r="E57" s="104">
        <f>SUM(E40,E48)</f>
        <v>0</v>
      </c>
      <c r="F57" s="104">
        <f>SUM(F40,F48)</f>
        <v>0</v>
      </c>
      <c r="G57" s="105">
        <f>F57-E57</f>
        <v>0</v>
      </c>
      <c r="H57" s="79" t="s">
        <v>294</v>
      </c>
    </row>
    <row r="58" spans="1:8" ht="20.100000000000001" customHeight="1">
      <c r="A58" s="73" t="s">
        <v>178</v>
      </c>
      <c r="B58" s="58"/>
      <c r="C58" s="103"/>
      <c r="D58" s="103"/>
      <c r="E58" s="103"/>
      <c r="F58" s="103"/>
      <c r="G58" s="106"/>
      <c r="H58" s="81"/>
    </row>
    <row r="59" spans="1:8" ht="20.100000000000001" customHeight="1">
      <c r="A59" s="62" t="s">
        <v>158</v>
      </c>
      <c r="B59" s="57">
        <v>3300</v>
      </c>
      <c r="C59" s="107">
        <f>SUM(C60,C61,C65)</f>
        <v>0</v>
      </c>
      <c r="D59" s="107">
        <f>SUM(D60,D61,D65)</f>
        <v>0</v>
      </c>
      <c r="E59" s="107">
        <f>SUM(E60,E61,E65)</f>
        <v>0</v>
      </c>
      <c r="F59" s="107">
        <f>SUM(F60,F61,F65)</f>
        <v>0</v>
      </c>
      <c r="G59" s="87">
        <f>F59-E59</f>
        <v>0</v>
      </c>
      <c r="H59" s="80" t="s">
        <v>294</v>
      </c>
    </row>
    <row r="60" spans="1:8" ht="18" customHeight="1">
      <c r="A60" s="8" t="s">
        <v>171</v>
      </c>
      <c r="B60" s="9">
        <v>3305</v>
      </c>
      <c r="C60" s="94" t="s">
        <v>294</v>
      </c>
      <c r="D60" s="94" t="s">
        <v>294</v>
      </c>
      <c r="E60" s="94" t="s">
        <v>294</v>
      </c>
      <c r="F60" s="94" t="str">
        <f>D60</f>
        <v>-</v>
      </c>
      <c r="G60" s="94" t="s">
        <v>294</v>
      </c>
      <c r="H60" s="64" t="s">
        <v>294</v>
      </c>
    </row>
    <row r="61" spans="1:8" ht="18" customHeight="1">
      <c r="A61" s="8" t="s">
        <v>165</v>
      </c>
      <c r="B61" s="9">
        <v>3310</v>
      </c>
      <c r="C61" s="109">
        <f>SUM(C62:C64)</f>
        <v>0</v>
      </c>
      <c r="D61" s="109">
        <f>SUM(D62:D64)</f>
        <v>0</v>
      </c>
      <c r="E61" s="109">
        <f>SUM(E62:E64)</f>
        <v>0</v>
      </c>
      <c r="F61" s="109">
        <f>SUM(F62:F64)</f>
        <v>0</v>
      </c>
      <c r="G61" s="91">
        <f>F61-E61</f>
        <v>0</v>
      </c>
      <c r="H61" s="64" t="s">
        <v>294</v>
      </c>
    </row>
    <row r="62" spans="1:8" ht="18" customHeight="1">
      <c r="A62" s="8" t="s">
        <v>64</v>
      </c>
      <c r="B62" s="6">
        <v>3311</v>
      </c>
      <c r="C62" s="94" t="s">
        <v>294</v>
      </c>
      <c r="D62" s="94" t="s">
        <v>294</v>
      </c>
      <c r="E62" s="94" t="s">
        <v>294</v>
      </c>
      <c r="F62" s="94" t="str">
        <f>D62</f>
        <v>-</v>
      </c>
      <c r="G62" s="94" t="s">
        <v>294</v>
      </c>
      <c r="H62" s="64" t="s">
        <v>294</v>
      </c>
    </row>
    <row r="63" spans="1:8" ht="18" customHeight="1">
      <c r="A63" s="8" t="s">
        <v>67</v>
      </c>
      <c r="B63" s="6">
        <v>3312</v>
      </c>
      <c r="C63" s="94" t="s">
        <v>294</v>
      </c>
      <c r="D63" s="94" t="s">
        <v>294</v>
      </c>
      <c r="E63" s="94" t="s">
        <v>294</v>
      </c>
      <c r="F63" s="94" t="str">
        <f>D63</f>
        <v>-</v>
      </c>
      <c r="G63" s="94" t="s">
        <v>294</v>
      </c>
      <c r="H63" s="64" t="s">
        <v>294</v>
      </c>
    </row>
    <row r="64" spans="1:8" ht="18" customHeight="1">
      <c r="A64" s="8" t="s">
        <v>82</v>
      </c>
      <c r="B64" s="6">
        <v>3313</v>
      </c>
      <c r="C64" s="94" t="s">
        <v>294</v>
      </c>
      <c r="D64" s="94" t="s">
        <v>294</v>
      </c>
      <c r="E64" s="94" t="s">
        <v>294</v>
      </c>
      <c r="F64" s="94" t="str">
        <f>D64</f>
        <v>-</v>
      </c>
      <c r="G64" s="94" t="s">
        <v>294</v>
      </c>
      <c r="H64" s="64" t="s">
        <v>294</v>
      </c>
    </row>
    <row r="65" spans="1:8" ht="18" customHeight="1">
      <c r="A65" s="8" t="s">
        <v>247</v>
      </c>
      <c r="B65" s="9">
        <v>3320</v>
      </c>
      <c r="C65" s="94" t="s">
        <v>294</v>
      </c>
      <c r="D65" s="94" t="s">
        <v>294</v>
      </c>
      <c r="E65" s="94" t="s">
        <v>294</v>
      </c>
      <c r="F65" s="94" t="str">
        <f>D65</f>
        <v>-</v>
      </c>
      <c r="G65" s="94" t="s">
        <v>294</v>
      </c>
      <c r="H65" s="64" t="s">
        <v>294</v>
      </c>
    </row>
    <row r="66" spans="1:8" ht="20.100000000000001" customHeight="1">
      <c r="A66" s="10" t="s">
        <v>264</v>
      </c>
      <c r="B66" s="11">
        <v>3330</v>
      </c>
      <c r="C66" s="108">
        <f>SUM(C67,C68,C72:C75)</f>
        <v>0</v>
      </c>
      <c r="D66" s="108" t="s">
        <v>294</v>
      </c>
      <c r="E66" s="108">
        <f>SUM(E67,E68,E72:E75)</f>
        <v>0</v>
      </c>
      <c r="F66" s="108">
        <f>SUM(F67,F68,F72:F75)</f>
        <v>0</v>
      </c>
      <c r="G66" s="86">
        <f>F66-E66</f>
        <v>0</v>
      </c>
      <c r="H66" s="66" t="s">
        <v>294</v>
      </c>
    </row>
    <row r="67" spans="1:8" ht="18" customHeight="1">
      <c r="A67" s="8" t="s">
        <v>172</v>
      </c>
      <c r="B67" s="9">
        <v>3335</v>
      </c>
      <c r="C67" s="94" t="s">
        <v>294</v>
      </c>
      <c r="D67" s="94" t="s">
        <v>294</v>
      </c>
      <c r="E67" s="94" t="s">
        <v>294</v>
      </c>
      <c r="F67" s="94" t="str">
        <f>D67</f>
        <v>-</v>
      </c>
      <c r="G67" s="94" t="s">
        <v>294</v>
      </c>
      <c r="H67" s="64" t="s">
        <v>294</v>
      </c>
    </row>
    <row r="68" spans="1:8" ht="18" customHeight="1">
      <c r="A68" s="8" t="s">
        <v>166</v>
      </c>
      <c r="B68" s="6">
        <v>3340</v>
      </c>
      <c r="C68" s="92">
        <f>SUM(C69:C71)</f>
        <v>0</v>
      </c>
      <c r="D68" s="92">
        <f>SUM(D69:D71)</f>
        <v>0</v>
      </c>
      <c r="E68" s="92">
        <f>SUM(E69:E71)</f>
        <v>0</v>
      </c>
      <c r="F68" s="92">
        <f>SUM(F69:F71)</f>
        <v>0</v>
      </c>
      <c r="G68" s="91">
        <f>F68-E68</f>
        <v>0</v>
      </c>
      <c r="H68" s="64" t="s">
        <v>294</v>
      </c>
    </row>
    <row r="69" spans="1:8" ht="18" customHeight="1">
      <c r="A69" s="8" t="s">
        <v>64</v>
      </c>
      <c r="B69" s="6">
        <v>3341</v>
      </c>
      <c r="C69" s="94" t="s">
        <v>294</v>
      </c>
      <c r="D69" s="94" t="s">
        <v>294</v>
      </c>
      <c r="E69" s="94" t="s">
        <v>294</v>
      </c>
      <c r="F69" s="94" t="str">
        <f>D69</f>
        <v>-</v>
      </c>
      <c r="G69" s="94" t="s">
        <v>294</v>
      </c>
      <c r="H69" s="64" t="s">
        <v>294</v>
      </c>
    </row>
    <row r="70" spans="1:8" ht="18" customHeight="1">
      <c r="A70" s="8" t="s">
        <v>67</v>
      </c>
      <c r="B70" s="6">
        <v>3342</v>
      </c>
      <c r="C70" s="94" t="s">
        <v>294</v>
      </c>
      <c r="D70" s="94" t="s">
        <v>294</v>
      </c>
      <c r="E70" s="94" t="s">
        <v>294</v>
      </c>
      <c r="F70" s="94" t="str">
        <f t="shared" ref="F70:F75" si="5">D70</f>
        <v>-</v>
      </c>
      <c r="G70" s="94" t="s">
        <v>294</v>
      </c>
      <c r="H70" s="64" t="s">
        <v>294</v>
      </c>
    </row>
    <row r="71" spans="1:8" ht="18" customHeight="1">
      <c r="A71" s="8" t="s">
        <v>82</v>
      </c>
      <c r="B71" s="6">
        <v>3343</v>
      </c>
      <c r="C71" s="94" t="s">
        <v>294</v>
      </c>
      <c r="D71" s="94" t="s">
        <v>294</v>
      </c>
      <c r="E71" s="94" t="s">
        <v>294</v>
      </c>
      <c r="F71" s="94" t="str">
        <f t="shared" si="5"/>
        <v>-</v>
      </c>
      <c r="G71" s="94" t="s">
        <v>294</v>
      </c>
      <c r="H71" s="64" t="s">
        <v>294</v>
      </c>
    </row>
    <row r="72" spans="1:8" ht="18" customHeight="1">
      <c r="A72" s="8" t="s">
        <v>278</v>
      </c>
      <c r="B72" s="6">
        <v>3350</v>
      </c>
      <c r="C72" s="94" t="s">
        <v>294</v>
      </c>
      <c r="D72" s="94" t="s">
        <v>294</v>
      </c>
      <c r="E72" s="94" t="s">
        <v>294</v>
      </c>
      <c r="F72" s="94" t="str">
        <f t="shared" si="5"/>
        <v>-</v>
      </c>
      <c r="G72" s="94" t="s">
        <v>294</v>
      </c>
      <c r="H72" s="64" t="s">
        <v>294</v>
      </c>
    </row>
    <row r="73" spans="1:8" ht="21.75" customHeight="1">
      <c r="A73" s="8" t="s">
        <v>279</v>
      </c>
      <c r="B73" s="6">
        <v>3360</v>
      </c>
      <c r="C73" s="94" t="s">
        <v>294</v>
      </c>
      <c r="D73" s="94" t="s">
        <v>294</v>
      </c>
      <c r="E73" s="94" t="s">
        <v>294</v>
      </c>
      <c r="F73" s="94" t="str">
        <f t="shared" si="5"/>
        <v>-</v>
      </c>
      <c r="G73" s="94" t="s">
        <v>294</v>
      </c>
      <c r="H73" s="64" t="s">
        <v>294</v>
      </c>
    </row>
    <row r="74" spans="1:8" ht="23.25" customHeight="1">
      <c r="A74" s="8" t="s">
        <v>280</v>
      </c>
      <c r="B74" s="6">
        <v>3370</v>
      </c>
      <c r="C74" s="94" t="s">
        <v>294</v>
      </c>
      <c r="D74" s="94" t="s">
        <v>294</v>
      </c>
      <c r="E74" s="94" t="s">
        <v>294</v>
      </c>
      <c r="F74" s="94" t="str">
        <f t="shared" si="5"/>
        <v>-</v>
      </c>
      <c r="G74" s="94" t="s">
        <v>294</v>
      </c>
      <c r="H74" s="64" t="s">
        <v>294</v>
      </c>
    </row>
    <row r="75" spans="1:8" ht="18" customHeight="1">
      <c r="A75" s="8" t="s">
        <v>263</v>
      </c>
      <c r="B75" s="9">
        <v>3380</v>
      </c>
      <c r="C75" s="94" t="s">
        <v>294</v>
      </c>
      <c r="D75" s="94" t="s">
        <v>294</v>
      </c>
      <c r="E75" s="94" t="s">
        <v>294</v>
      </c>
      <c r="F75" s="94" t="str">
        <f t="shared" si="5"/>
        <v>-</v>
      </c>
      <c r="G75" s="94" t="s">
        <v>294</v>
      </c>
      <c r="H75" s="64" t="s">
        <v>294</v>
      </c>
    </row>
    <row r="76" spans="1:8" ht="20.100000000000001" customHeight="1">
      <c r="A76" s="10" t="s">
        <v>96</v>
      </c>
      <c r="B76" s="11">
        <v>3395</v>
      </c>
      <c r="C76" s="85">
        <f>SUM(C59,C66)</f>
        <v>0</v>
      </c>
      <c r="D76" s="85">
        <f>SUM(D59,D66)</f>
        <v>0</v>
      </c>
      <c r="E76" s="85">
        <f>SUM(E59,E66)</f>
        <v>0</v>
      </c>
      <c r="F76" s="85">
        <f>SUM(F59,F66)</f>
        <v>0</v>
      </c>
      <c r="G76" s="86">
        <f>F76-E76</f>
        <v>0</v>
      </c>
      <c r="H76" s="66" t="s">
        <v>294</v>
      </c>
    </row>
    <row r="77" spans="1:8" ht="20.100000000000001" customHeight="1">
      <c r="A77" s="74" t="s">
        <v>272</v>
      </c>
      <c r="B77" s="11">
        <v>3400</v>
      </c>
      <c r="C77" s="85">
        <f>SUM(C38,C57,C76)</f>
        <v>-212</v>
      </c>
      <c r="D77" s="85">
        <f>SUM(D38,D57,D76)</f>
        <v>-77</v>
      </c>
      <c r="E77" s="85">
        <f>SUM(E38,E57,E76)</f>
        <v>-65.200000000011642</v>
      </c>
      <c r="F77" s="85">
        <f>SUM(F38,F57,F76)</f>
        <v>-77</v>
      </c>
      <c r="G77" s="86">
        <v>11.8</v>
      </c>
      <c r="H77" s="66">
        <f>(F77/E77)*100</f>
        <v>118.09815950918137</v>
      </c>
    </row>
    <row r="78" spans="1:8" ht="20.100000000000001" customHeight="1">
      <c r="A78" s="8" t="s">
        <v>179</v>
      </c>
      <c r="B78" s="9">
        <v>3405</v>
      </c>
      <c r="C78" s="91">
        <f>'[36]ІІІ. Рух грош. коштів'!$C$78</f>
        <v>324</v>
      </c>
      <c r="D78" s="91">
        <f>'[37]ІІІ. Рух грош. коштів'!$C$78</f>
        <v>112</v>
      </c>
      <c r="E78" s="91">
        <f>'[38]ІІІ. Рух грош. коштів'!$D$78</f>
        <v>112</v>
      </c>
      <c r="F78" s="91">
        <f>D78</f>
        <v>112</v>
      </c>
      <c r="G78" s="91">
        <f>F78-E78</f>
        <v>0</v>
      </c>
      <c r="H78" s="64">
        <f>(F78/E78)*100</f>
        <v>100</v>
      </c>
    </row>
    <row r="79" spans="1:8" ht="20.100000000000001" customHeight="1">
      <c r="A79" s="44" t="s">
        <v>98</v>
      </c>
      <c r="B79" s="9">
        <v>3410</v>
      </c>
      <c r="C79" s="91">
        <f>'[36]ІІІ. Рух грош. коштів'!$C$79</f>
        <v>0</v>
      </c>
      <c r="D79" s="91">
        <f>'[37]ІІІ. Рух грош. коштів'!$C$79</f>
        <v>0</v>
      </c>
      <c r="E79" s="94" t="s">
        <v>294</v>
      </c>
      <c r="F79" s="91">
        <f>D79</f>
        <v>0</v>
      </c>
      <c r="G79" s="94" t="s">
        <v>294</v>
      </c>
      <c r="H79" s="64" t="s">
        <v>294</v>
      </c>
    </row>
    <row r="80" spans="1:8" ht="20.100000000000001" customHeight="1">
      <c r="A80" s="8" t="s">
        <v>180</v>
      </c>
      <c r="B80" s="9">
        <v>3415</v>
      </c>
      <c r="C80" s="96">
        <f>SUM(C78,C77,C79)</f>
        <v>112</v>
      </c>
      <c r="D80" s="96">
        <f>SUM(D78,D77,D79)</f>
        <v>35</v>
      </c>
      <c r="E80" s="96">
        <f>SUM(E78,E77,E79)</f>
        <v>46.799999999988358</v>
      </c>
      <c r="F80" s="96">
        <f>SUM(F78,F77,F79)</f>
        <v>35</v>
      </c>
      <c r="G80" s="91">
        <v>-11.8</v>
      </c>
      <c r="H80" s="64">
        <f>(F80/E80)*100</f>
        <v>74.7863247863434</v>
      </c>
    </row>
    <row r="81" spans="1:8" ht="20.100000000000001" customHeight="1">
      <c r="A81" s="16"/>
      <c r="B81" s="1"/>
      <c r="C81" s="68"/>
      <c r="D81" s="68"/>
      <c r="E81" s="68"/>
      <c r="F81" s="68"/>
      <c r="G81" s="68"/>
      <c r="H81" s="77"/>
    </row>
    <row r="82" spans="1:8" s="13" customFormat="1">
      <c r="A82" s="2"/>
      <c r="B82" s="17"/>
      <c r="C82" s="17"/>
      <c r="D82" s="17"/>
      <c r="E82" s="17"/>
      <c r="F82" s="17"/>
      <c r="G82" s="17"/>
      <c r="H82" s="17"/>
    </row>
    <row r="83" spans="1:8" s="3" customFormat="1" ht="27.75" customHeight="1">
      <c r="A83" s="30" t="s">
        <v>291</v>
      </c>
      <c r="B83" s="15"/>
      <c r="C83" s="219"/>
      <c r="D83" s="219"/>
      <c r="E83" s="84"/>
      <c r="F83" s="207" t="s">
        <v>286</v>
      </c>
      <c r="G83" s="207"/>
      <c r="H83" s="207"/>
    </row>
    <row r="84" spans="1:8">
      <c r="A84" s="42" t="s">
        <v>123</v>
      </c>
      <c r="B84" s="3"/>
      <c r="C84" s="180" t="s">
        <v>58</v>
      </c>
      <c r="D84" s="180"/>
      <c r="E84" s="3"/>
      <c r="F84" s="205" t="s">
        <v>142</v>
      </c>
      <c r="G84" s="205"/>
      <c r="H84" s="205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RowHeight="18.75"/>
  <cols>
    <col min="1" max="1" width="82.28515625" style="3" customWidth="1"/>
    <col min="2" max="2" width="9.85546875" style="15" customWidth="1"/>
    <col min="3" max="7" width="25.7109375" style="15" customWidth="1"/>
    <col min="8" max="8" width="21.140625" style="15" customWidth="1"/>
    <col min="9" max="9" width="9.5703125" style="3" customWidth="1"/>
    <col min="10" max="10" width="9.85546875" style="3" customWidth="1"/>
    <col min="11" max="16384" width="9.140625" style="3"/>
  </cols>
  <sheetData>
    <row r="1" spans="1:15">
      <c r="A1" s="191" t="s">
        <v>112</v>
      </c>
      <c r="B1" s="191"/>
      <c r="C1" s="191"/>
      <c r="D1" s="191"/>
      <c r="E1" s="191"/>
      <c r="F1" s="191"/>
      <c r="G1" s="191"/>
      <c r="H1" s="191"/>
    </row>
    <row r="2" spans="1:15">
      <c r="A2" s="223"/>
      <c r="B2" s="223"/>
      <c r="C2" s="223"/>
      <c r="D2" s="223"/>
      <c r="E2" s="223"/>
      <c r="F2" s="223"/>
      <c r="G2" s="223"/>
      <c r="H2" s="223"/>
    </row>
    <row r="3" spans="1:15" ht="43.5" customHeight="1">
      <c r="A3" s="192" t="s">
        <v>138</v>
      </c>
      <c r="B3" s="212" t="s">
        <v>18</v>
      </c>
      <c r="C3" s="212" t="s">
        <v>120</v>
      </c>
      <c r="D3" s="212"/>
      <c r="E3" s="216" t="s">
        <v>293</v>
      </c>
      <c r="F3" s="216"/>
      <c r="G3" s="216"/>
      <c r="H3" s="216"/>
    </row>
    <row r="4" spans="1:15" ht="56.25" customHeight="1">
      <c r="A4" s="193"/>
      <c r="B4" s="212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15" ht="15.75" customHeight="1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</row>
    <row r="6" spans="1:15" s="5" customFormat="1" ht="37.5">
      <c r="A6" s="10" t="s">
        <v>61</v>
      </c>
      <c r="B6" s="82">
        <v>4000</v>
      </c>
      <c r="C6" s="85">
        <f>SUM(C7:C12)</f>
        <v>6980</v>
      </c>
      <c r="D6" s="85">
        <f>SUM(D7:D12)</f>
        <v>6414</v>
      </c>
      <c r="E6" s="85">
        <f>SUM(E7:E12)</f>
        <v>2894.6</v>
      </c>
      <c r="F6" s="85">
        <f>SUM(F7:F12)</f>
        <v>6414</v>
      </c>
      <c r="G6" s="86">
        <f>F6-E6</f>
        <v>3519.4</v>
      </c>
      <c r="H6" s="66">
        <f>(F6/E6)*100</f>
        <v>221.58502038278175</v>
      </c>
    </row>
    <row r="7" spans="1:15" ht="20.100000000000001" customHeight="1">
      <c r="A7" s="8" t="s">
        <v>1</v>
      </c>
      <c r="B7" s="36" t="s">
        <v>116</v>
      </c>
      <c r="C7" s="91">
        <f>'[36]IV. Кап. інвестиції'!$C$7</f>
        <v>0</v>
      </c>
      <c r="D7" s="91">
        <f>'[37]IV. Кап. інвестиції'!$C$7</f>
        <v>0</v>
      </c>
      <c r="E7" s="91">
        <f>'[38]IV. Кап. інвестиції'!$D$7</f>
        <v>0</v>
      </c>
      <c r="F7" s="91">
        <f t="shared" ref="F7:F12" si="0">D7</f>
        <v>0</v>
      </c>
      <c r="G7" s="91">
        <f t="shared" ref="G7:G12" si="1">F7-E7</f>
        <v>0</v>
      </c>
      <c r="H7" s="64" t="s">
        <v>294</v>
      </c>
    </row>
    <row r="8" spans="1:15" ht="20.100000000000001" customHeight="1">
      <c r="A8" s="8" t="s">
        <v>2</v>
      </c>
      <c r="B8" s="35">
        <v>4020</v>
      </c>
      <c r="C8" s="91">
        <f>'[36]IV. Кап. інвестиції'!$C$8</f>
        <v>2487</v>
      </c>
      <c r="D8" s="94" t="str">
        <f>'[37]IV. Кап. інвестиції'!$C$8</f>
        <v>-</v>
      </c>
      <c r="E8" s="91">
        <f>'[38]IV. Кап. інвестиції'!$D$8</f>
        <v>68</v>
      </c>
      <c r="F8" s="94" t="str">
        <f t="shared" si="0"/>
        <v>-</v>
      </c>
      <c r="G8" s="94">
        <v>-68</v>
      </c>
      <c r="H8" s="64" t="s">
        <v>294</v>
      </c>
      <c r="O8" s="14"/>
    </row>
    <row r="9" spans="1:15" ht="19.5" customHeight="1">
      <c r="A9" s="8" t="s">
        <v>30</v>
      </c>
      <c r="B9" s="36">
        <v>4030</v>
      </c>
      <c r="C9" s="91">
        <f>'[36]IV. Кап. інвестиції'!$C$9</f>
        <v>1249</v>
      </c>
      <c r="D9" s="91">
        <f>'[37]IV. Кап. інвестиції'!$C$9</f>
        <v>263</v>
      </c>
      <c r="E9" s="91">
        <f>'[38]IV. Кап. інвестиції'!$D$9</f>
        <v>85</v>
      </c>
      <c r="F9" s="91">
        <f t="shared" si="0"/>
        <v>263</v>
      </c>
      <c r="G9" s="91">
        <f t="shared" si="1"/>
        <v>178</v>
      </c>
      <c r="H9" s="64">
        <f>(F9/E9)*100</f>
        <v>309.41176470588238</v>
      </c>
      <c r="N9" s="14"/>
    </row>
    <row r="10" spans="1:15" ht="20.100000000000001" customHeight="1">
      <c r="A10" s="8" t="s">
        <v>3</v>
      </c>
      <c r="B10" s="35">
        <v>4040</v>
      </c>
      <c r="C10" s="91">
        <f>'[36]IV. Кап. інвестиції'!$C$10</f>
        <v>1205</v>
      </c>
      <c r="D10" s="94" t="str">
        <f>'[37]IV. Кап. інвестиції'!$C$10</f>
        <v>-</v>
      </c>
      <c r="E10" s="94">
        <f>'[38]IV. Кап. інвестиції'!$D$10</f>
        <v>0</v>
      </c>
      <c r="F10" s="94" t="str">
        <f t="shared" si="0"/>
        <v>-</v>
      </c>
      <c r="G10" s="94" t="s">
        <v>294</v>
      </c>
      <c r="H10" s="64" t="s">
        <v>294</v>
      </c>
    </row>
    <row r="11" spans="1:15" ht="37.5">
      <c r="A11" s="8" t="s">
        <v>53</v>
      </c>
      <c r="B11" s="36">
        <v>4050</v>
      </c>
      <c r="C11" s="91">
        <f>'[36]IV. Кап. інвестиції'!$C$11</f>
        <v>1939</v>
      </c>
      <c r="D11" s="91">
        <f>'[37]IV. Кап. інвестиції'!$C$11</f>
        <v>3803</v>
      </c>
      <c r="E11" s="91">
        <f>'[38]IV. Кап. інвестиції'!$D$11</f>
        <v>908</v>
      </c>
      <c r="F11" s="91">
        <f t="shared" si="0"/>
        <v>3803</v>
      </c>
      <c r="G11" s="91">
        <f t="shared" si="1"/>
        <v>2895</v>
      </c>
      <c r="H11" s="64">
        <f>(F11/E11)*100</f>
        <v>418.83259911894271</v>
      </c>
    </row>
    <row r="12" spans="1:15">
      <c r="A12" s="8" t="s">
        <v>150</v>
      </c>
      <c r="B12" s="36">
        <v>4060</v>
      </c>
      <c r="C12" s="91">
        <f>'[36]IV. Кап. інвестиції'!$C$12</f>
        <v>100</v>
      </c>
      <c r="D12" s="91">
        <f>'[37]IV. Кап. інвестиції'!$C$12</f>
        <v>2348</v>
      </c>
      <c r="E12" s="91">
        <f>'[38]IV. Кап. інвестиції'!$D$12</f>
        <v>1833.6</v>
      </c>
      <c r="F12" s="91">
        <f t="shared" si="0"/>
        <v>2348</v>
      </c>
      <c r="G12" s="91">
        <f t="shared" si="1"/>
        <v>514.40000000000009</v>
      </c>
      <c r="H12" s="64">
        <f>(F12/E12)*100</f>
        <v>128.05410122164048</v>
      </c>
    </row>
    <row r="13" spans="1:15">
      <c r="B13" s="3"/>
      <c r="C13" s="3"/>
      <c r="D13" s="3"/>
      <c r="E13" s="3"/>
      <c r="F13" s="3"/>
      <c r="G13" s="3"/>
      <c r="H13" s="3"/>
    </row>
    <row r="14" spans="1:15">
      <c r="B14" s="3"/>
      <c r="C14" s="3"/>
      <c r="D14" s="3"/>
      <c r="E14" s="3"/>
      <c r="F14" s="3"/>
      <c r="G14" s="3"/>
      <c r="H14" s="3"/>
    </row>
    <row r="15" spans="1:15" s="2" customFormat="1" ht="19.5" customHeight="1">
      <c r="A15" s="4"/>
      <c r="I15" s="3"/>
    </row>
    <row r="16" spans="1:15" ht="27.75" customHeight="1">
      <c r="A16" s="30" t="s">
        <v>289</v>
      </c>
      <c r="C16" s="219"/>
      <c r="D16" s="219"/>
      <c r="E16" s="84"/>
      <c r="F16" s="207" t="s">
        <v>286</v>
      </c>
      <c r="G16" s="207"/>
      <c r="H16" s="207"/>
    </row>
    <row r="17" spans="1:8" s="2" customFormat="1">
      <c r="A17" s="15" t="s">
        <v>57</v>
      </c>
      <c r="B17" s="3"/>
      <c r="C17" s="180" t="s">
        <v>58</v>
      </c>
      <c r="D17" s="180"/>
      <c r="E17" s="3"/>
      <c r="F17" s="205" t="s">
        <v>142</v>
      </c>
      <c r="G17" s="205"/>
      <c r="H17" s="205"/>
    </row>
    <row r="18" spans="1:8">
      <c r="A18" s="26"/>
    </row>
    <row r="19" spans="1:8">
      <c r="A19" s="26"/>
    </row>
    <row r="20" spans="1:8">
      <c r="A20" s="26"/>
    </row>
    <row r="21" spans="1:8">
      <c r="A21" s="26"/>
    </row>
    <row r="22" spans="1:8">
      <c r="A22" s="26"/>
    </row>
    <row r="23" spans="1:8">
      <c r="A23" s="26"/>
    </row>
    <row r="24" spans="1:8">
      <c r="A24" s="26"/>
    </row>
    <row r="25" spans="1:8">
      <c r="A25" s="26"/>
    </row>
    <row r="26" spans="1:8">
      <c r="A26" s="26"/>
    </row>
    <row r="27" spans="1:8">
      <c r="A27" s="26"/>
    </row>
    <row r="28" spans="1:8">
      <c r="A28" s="26"/>
    </row>
    <row r="29" spans="1:8">
      <c r="A29" s="26"/>
    </row>
    <row r="30" spans="1:8">
      <c r="A30" s="26"/>
    </row>
    <row r="31" spans="1:8">
      <c r="A31" s="26"/>
    </row>
    <row r="32" spans="1:8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9</vt:i4>
      </vt:variant>
    </vt:vector>
  </HeadingPairs>
  <TitlesOfParts>
    <vt:vector size="14" baseType="lpstr">
      <vt:lpstr>2025</vt:lpstr>
      <vt:lpstr>I. Фін результат</vt:lpstr>
      <vt:lpstr>ІІ. Розр. з бюджетом</vt:lpstr>
      <vt:lpstr>ІІІ. Рух грош. коштів</vt:lpstr>
      <vt:lpstr>IV. Кап. інвестиції</vt:lpstr>
      <vt:lpstr>'2025'!Заголовки_для_друку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'2025'!Область_друку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Мирослава</cp:lastModifiedBy>
  <cp:lastPrinted>2026-03-16T06:41:44Z</cp:lastPrinted>
  <dcterms:created xsi:type="dcterms:W3CDTF">2003-03-13T16:00:22Z</dcterms:created>
  <dcterms:modified xsi:type="dcterms:W3CDTF">2026-03-16T06:41:49Z</dcterms:modified>
</cp:coreProperties>
</file>