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61\рішення Славутської міської ради 61 сесія\"/>
    </mc:Choice>
  </mc:AlternateContent>
  <xr:revisionPtr revIDLastSave="0" documentId="8_{C6C528E3-1371-444B-9E34-565302C3E512}" xr6:coauthVersionLast="47" xr6:coauthVersionMax="47" xr10:uidLastSave="{00000000-0000-0000-0000-000000000000}"/>
  <bookViews>
    <workbookView xWindow="-120" yWindow="-120" windowWidth="29040" windowHeight="15720" xr2:uid="{F6D860A2-B423-4C03-BCB0-309CC8238699}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2" l="1"/>
  <c r="E24" i="12" s="1"/>
  <c r="E23" i="12" s="1"/>
  <c r="E29" i="12" s="1"/>
  <c r="C50" i="12" s="1"/>
  <c r="E19" i="12"/>
  <c r="D38" i="12"/>
  <c r="F27" i="12"/>
  <c r="F24" i="12" s="1"/>
  <c r="F23" i="12" s="1"/>
  <c r="F29" i="12" s="1"/>
  <c r="E27" i="12"/>
  <c r="D27" i="12"/>
  <c r="E44" i="12" s="1"/>
  <c r="F20" i="12"/>
  <c r="E20" i="12"/>
  <c r="D20" i="12"/>
  <c r="C20" i="12"/>
  <c r="F17" i="12"/>
  <c r="F12" i="12" s="1"/>
  <c r="F21" i="12" s="1"/>
  <c r="D39" i="12"/>
  <c r="D42" i="12"/>
  <c r="J2" i="12"/>
  <c r="J8" i="12" s="1"/>
  <c r="O2" i="12"/>
  <c r="M3" i="12"/>
  <c r="P3" i="12" s="1"/>
  <c r="O3" i="12"/>
  <c r="M4" i="12"/>
  <c r="P4" i="12" s="1"/>
  <c r="O4" i="12"/>
  <c r="M5" i="12"/>
  <c r="P5" i="12" s="1"/>
  <c r="O5" i="12"/>
  <c r="M6" i="12"/>
  <c r="P6" i="12" s="1"/>
  <c r="O6" i="12"/>
  <c r="M7" i="12"/>
  <c r="P7" i="12" s="1"/>
  <c r="O7" i="12"/>
  <c r="K8" i="12"/>
  <c r="L8" i="12"/>
  <c r="L28" i="12" s="1"/>
  <c r="N8" i="12"/>
  <c r="N28" i="12" s="1"/>
  <c r="M10" i="12"/>
  <c r="P10" i="12" s="1"/>
  <c r="O10" i="12"/>
  <c r="M11" i="12"/>
  <c r="P11" i="12"/>
  <c r="M12" i="12"/>
  <c r="P12" i="12" s="1"/>
  <c r="O12" i="12"/>
  <c r="J13" i="12"/>
  <c r="M13" i="12"/>
  <c r="P13" i="12" s="1"/>
  <c r="O13" i="12"/>
  <c r="M14" i="12"/>
  <c r="P14" i="12"/>
  <c r="O14" i="12"/>
  <c r="C15" i="12"/>
  <c r="C16" i="12"/>
  <c r="E17" i="12"/>
  <c r="E12" i="12" s="1"/>
  <c r="E21" i="12" s="1"/>
  <c r="C18" i="12"/>
  <c r="C19" i="12"/>
  <c r="M19" i="12"/>
  <c r="P19" i="12"/>
  <c r="O19" i="12"/>
  <c r="J20" i="12"/>
  <c r="M20" i="12" s="1"/>
  <c r="P20" i="12" s="1"/>
  <c r="L20" i="12"/>
  <c r="O20" i="12"/>
  <c r="C25" i="12"/>
  <c r="M26" i="12"/>
  <c r="O26" i="12"/>
  <c r="K27" i="12"/>
  <c r="L27" i="12"/>
  <c r="N27" i="12"/>
  <c r="I39" i="12"/>
  <c r="J39" i="12"/>
  <c r="E42" i="12"/>
  <c r="D45" i="12"/>
  <c r="D46" i="12"/>
  <c r="B47" i="12"/>
  <c r="C47" i="12"/>
  <c r="D17" i="12"/>
  <c r="D12" i="12"/>
  <c r="D21" i="12"/>
  <c r="C26" i="12" l="1"/>
  <c r="C24" i="12" s="1"/>
  <c r="C23" i="12" s="1"/>
  <c r="C29" i="12" s="1"/>
  <c r="O27" i="12"/>
  <c r="D47" i="12"/>
  <c r="O8" i="12"/>
  <c r="O28" i="12" s="1"/>
  <c r="M2" i="12"/>
  <c r="P2" i="12" s="1"/>
  <c r="P8" i="12" s="1"/>
  <c r="C27" i="12"/>
  <c r="K28" i="12"/>
  <c r="D24" i="12"/>
  <c r="D23" i="12" s="1"/>
  <c r="D29" i="12" s="1"/>
  <c r="B50" i="12" s="1"/>
  <c r="C17" i="12"/>
  <c r="C12" i="12" s="1"/>
  <c r="C21" i="12" s="1"/>
  <c r="P27" i="12"/>
  <c r="M27" i="12"/>
  <c r="D50" i="12"/>
  <c r="M8" i="12"/>
  <c r="M28" i="12" s="1"/>
  <c r="J27" i="12"/>
  <c r="J28" i="12" s="1"/>
  <c r="P28" i="12" l="1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<sst xmlns="http://schemas.openxmlformats.org/spreadsheetml/2006/main" count="102" uniqueCount="94">
  <si>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</si>
  <si>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</si>
  <si>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</si>
  <si>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</si>
  <si>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</si>
  <si>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</si>
  <si>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</si>
  <si>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</si>
  <si>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</si>
  <si>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</si>
  <si>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</si>
  <si>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</si>
  <si>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</si>
  <si>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</si>
  <si>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</si>
  <si>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</si>
  <si>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</si>
  <si>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</si>
  <si>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</si>
  <si>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</si>
  <si>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</si>
  <si>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</si>
  <si>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</si>
  <si>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</si>
  <si>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</si>
  <si>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</si>
  <si>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</si>
  <si>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</si>
  <si>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</si>
  <si>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</si>
  <si>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</si>
  <si>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</si>
  <si>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</si>
  <si>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</si>
  <si>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</si>
  <si>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</si>
  <si>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</si>
  <si>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</si>
  <si>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</si>
  <si>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</si>
  <si>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</si>
  <si>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</si>
  <si>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</si>
  <si>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</si>
  <si>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</si>
  <si>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</si>
  <si>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</si>
  <si>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</si>
  <si>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</si>
  <si>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</si>
  <si>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</si>
  <si>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</si>
  <si>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</si>
  <si>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</si>
  <si>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</si>
  <si>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</si>
  <si>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</si>
  <si>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</si>
  <si>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</si>
  <si>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</si>
  <si>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</si>
  <si>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</si>
  <si>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</si>
  <si>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</si>
  <si>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</si>
  <si>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</si>
  <si>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</si>
  <si>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</si>
  <si>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</si>
  <si>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</si>
  <si>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</si>
  <si>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</si>
  <si>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</si>
  <si>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</si>
  <si>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</si>
  <si>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</si>
  <si>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</si>
  <si>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</si>
  <si>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</si>
  <si>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</si>
  <si>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</si>
  <si>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</si>
  <si>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</si>
  <si>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</si>
  <si>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</si>
  <si>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</si>
  <si>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</si>
  <si>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</si>
  <si>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</si>
  <si>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Фінансування бюджету Славутської міської територіальної громади на 2026 рік</t>
  </si>
  <si>
    <t>Світлана  ФЕДОРЧУК</t>
  </si>
  <si>
    <t>передано 61 сесією</t>
  </si>
  <si>
    <t>Секретар Славутської міської ради</t>
  </si>
  <si>
    <r>
      <t xml:space="preserve">                                    </t>
    </r>
    <r>
      <rPr>
        <sz val="11"/>
        <rFont val="Times New Roman"/>
        <family val="1"/>
        <charset val="204"/>
      </rPr>
      <t xml:space="preserve">  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14.07.2026  №13 -61/2026 «Про внесення змін до бюджету Славутської міської територіальної громади на 2026 рік»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</si>
</sst>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;\-#,##0.00;#,&quot;-&quot;"/>
  </numFmts>
  <fonts count="63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9" fillId="26" borderId="0" applyNumberFormat="0" applyBorder="0" applyAlignment="0" applyProtection="0"/>
    <xf numFmtId="0" fontId="60" fillId="27" borderId="0" applyNumberFormat="0" applyBorder="0" applyAlignment="0" applyProtection="0"/>
    <xf numFmtId="0" fontId="61" fillId="28" borderId="0" applyNumberFormat="0" applyBorder="0" applyAlignment="0" applyProtection="0"/>
    <xf numFmtId="0" fontId="62" fillId="29" borderId="0" applyNumberFormat="0" applyBorder="0" applyAlignment="0" applyProtection="0"/>
    <xf numFmtId="0" fontId="62" fillId="30" borderId="0" applyNumberFormat="0" applyBorder="0" applyAlignment="0" applyProtection="0"/>
    <xf numFmtId="0" fontId="62" fillId="31" borderId="0" applyNumberFormat="0" applyBorder="0" applyAlignment="0" applyProtection="0"/>
    <xf numFmtId="0" fontId="61" fillId="32" borderId="0" applyNumberFormat="0" applyBorder="0" applyAlignment="0" applyProtection="0"/>
    <xf numFmtId="0" fontId="62" fillId="33" borderId="0" applyNumberFormat="0" applyBorder="0" applyAlignment="0" applyProtection="0"/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61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1" fillId="40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1" fillId="44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47" borderId="0" applyNumberFormat="0" applyBorder="0" applyAlignment="0" applyProtection="0"/>
    <xf numFmtId="0" fontId="61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51" borderId="0" applyNumberFormat="0" applyBorder="0" applyAlignment="0" applyProtection="0"/>
  </cellStyleXfs>
  <cellXfs count="1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3" fontId="1" fillId="0" borderId="0" xfId="0" applyNumberFormat="1" applyFont="1"/>
    <xf numFmtId="0" fontId="22" fillId="0" borderId="0" xfId="0" applyFont="1"/>
    <xf numFmtId="0" fontId="13" fillId="0" borderId="0" xfId="0" applyFont="1"/>
    <xf numFmtId="0" fontId="21" fillId="0" borderId="0" xfId="0" applyFont="1" applyAlignment="1">
      <alignment horizontal="left"/>
    </xf>
    <xf numFmtId="3" fontId="12" fillId="0" borderId="0" xfId="0" applyNumberFormat="1" applyFont="1"/>
    <xf numFmtId="0" fontId="18" fillId="0" borderId="0" xfId="0" applyFont="1"/>
    <xf numFmtId="3" fontId="12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23" fillId="0" borderId="0" xfId="0" applyNumberFormat="1" applyFont="1"/>
    <xf numFmtId="0" fontId="25" fillId="0" borderId="0" xfId="0" applyFont="1"/>
    <xf numFmtId="3" fontId="24" fillId="0" borderId="0" xfId="0" applyNumberFormat="1" applyFont="1"/>
    <xf numFmtId="3" fontId="24" fillId="0" borderId="0" xfId="0" applyNumberFormat="1" applyFont="1" applyAlignment="1">
      <alignment horizontal="center"/>
    </xf>
    <xf numFmtId="0" fontId="24" fillId="0" borderId="0" xfId="0" applyFont="1"/>
    <xf numFmtId="0" fontId="23" fillId="0" borderId="0" xfId="0" applyFont="1"/>
    <xf numFmtId="0" fontId="26" fillId="0" borderId="0" xfId="0" applyFont="1"/>
    <xf numFmtId="0" fontId="19" fillId="0" borderId="0" xfId="0" applyFont="1"/>
    <xf numFmtId="0" fontId="29" fillId="0" borderId="0" xfId="0" applyFont="1"/>
    <xf numFmtId="0" fontId="24" fillId="0" borderId="5" xfId="0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3" fontId="19" fillId="0" borderId="5" xfId="0" applyNumberFormat="1" applyFont="1" applyBorder="1" applyAlignment="1">
      <alignment horizontal="center"/>
    </xf>
    <xf numFmtId="4" fontId="1" fillId="0" borderId="0" xfId="0" applyNumberFormat="1" applyFont="1"/>
    <xf numFmtId="4" fontId="30" fillId="0" borderId="5" xfId="0" applyNumberFormat="1" applyFont="1" applyBorder="1"/>
    <xf numFmtId="4" fontId="31" fillId="0" borderId="5" xfId="0" applyNumberFormat="1" applyFont="1" applyBorder="1"/>
    <xf numFmtId="4" fontId="30" fillId="0" borderId="5" xfId="0" applyNumberFormat="1" applyFont="1" applyBorder="1" applyAlignment="1">
      <alignment horizontal="center"/>
    </xf>
    <xf numFmtId="4" fontId="30" fillId="0" borderId="5" xfId="0" applyNumberFormat="1" applyFont="1" applyBorder="1" applyAlignment="1">
      <alignment horizontal="right"/>
    </xf>
    <xf numFmtId="0" fontId="30" fillId="0" borderId="5" xfId="0" applyFont="1" applyBorder="1"/>
    <xf numFmtId="4" fontId="25" fillId="0" borderId="0" xfId="0" applyNumberFormat="1" applyFont="1"/>
    <xf numFmtId="0" fontId="12" fillId="0" borderId="0" xfId="0" applyFont="1"/>
    <xf numFmtId="4" fontId="18" fillId="0" borderId="0" xfId="0" applyNumberFormat="1" applyFont="1"/>
    <xf numFmtId="0" fontId="33" fillId="0" borderId="0" xfId="0" applyFont="1"/>
    <xf numFmtId="4" fontId="31" fillId="0" borderId="5" xfId="0" applyNumberFormat="1" applyFont="1" applyBorder="1" applyAlignment="1">
      <alignment horizontal="center"/>
    </xf>
    <xf numFmtId="4" fontId="28" fillId="0" borderId="5" xfId="0" applyNumberFormat="1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4" fontId="19" fillId="0" borderId="5" xfId="0" applyNumberFormat="1" applyFont="1" applyBorder="1"/>
    <xf numFmtId="164" fontId="1" fillId="0" borderId="0" xfId="0" applyNumberFormat="1" applyFont="1"/>
    <xf numFmtId="4" fontId="18" fillId="0" borderId="5" xfId="0" applyNumberFormat="1" applyFont="1" applyBorder="1"/>
    <xf numFmtId="3" fontId="18" fillId="0" borderId="5" xfId="0" applyNumberFormat="1" applyFont="1" applyBorder="1" applyAlignment="1">
      <alignment horizontal="right" vertical="center" wrapText="1"/>
    </xf>
    <xf numFmtId="4" fontId="14" fillId="0" borderId="5" xfId="0" applyNumberFormat="1" applyFont="1" applyBorder="1"/>
    <xf numFmtId="0" fontId="20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3" fontId="20" fillId="0" borderId="0" xfId="0" applyNumberFormat="1" applyFont="1"/>
    <xf numFmtId="3" fontId="20" fillId="0" borderId="0" xfId="0" applyNumberFormat="1" applyFont="1" applyAlignment="1">
      <alignment horizontal="center"/>
    </xf>
    <xf numFmtId="0" fontId="20" fillId="0" borderId="0" xfId="0" applyFont="1"/>
    <xf numFmtId="0" fontId="32" fillId="0" borderId="0" xfId="0" applyFont="1" applyAlignment="1">
      <alignment horizontal="justify" vertical="center"/>
    </xf>
    <xf numFmtId="4" fontId="34" fillId="0" borderId="5" xfId="0" applyNumberFormat="1" applyFont="1" applyBorder="1" applyAlignment="1">
      <alignment horizontal="center" vertical="center"/>
    </xf>
    <xf numFmtId="4" fontId="35" fillId="0" borderId="5" xfId="0" applyNumberFormat="1" applyFont="1" applyBorder="1" applyAlignment="1">
      <alignment vertical="center" wrapText="1"/>
    </xf>
    <xf numFmtId="4" fontId="36" fillId="0" borderId="5" xfId="0" applyNumberFormat="1" applyFont="1" applyBorder="1"/>
    <xf numFmtId="0" fontId="14" fillId="0" borderId="0" xfId="0" applyFont="1" applyAlignment="1">
      <alignment horizontal="left"/>
    </xf>
    <xf numFmtId="4" fontId="37" fillId="0" borderId="5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8" fillId="0" borderId="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4" fontId="41" fillId="0" borderId="5" xfId="0" applyNumberFormat="1" applyFont="1" applyBorder="1"/>
    <xf numFmtId="4" fontId="41" fillId="0" borderId="5" xfId="0" applyNumberFormat="1" applyFont="1" applyBorder="1" applyAlignment="1">
      <alignment horizontal="center" vertical="center" wrapText="1"/>
    </xf>
    <xf numFmtId="4" fontId="41" fillId="0" borderId="7" xfId="0" applyNumberFormat="1" applyFont="1" applyBorder="1" applyAlignment="1">
      <alignment horizontal="center" vertical="center" wrapText="1"/>
    </xf>
    <xf numFmtId="3" fontId="41" fillId="0" borderId="7" xfId="0" applyNumberFormat="1" applyFont="1" applyBorder="1" applyAlignment="1">
      <alignment horizontal="right" vertical="center" wrapText="1"/>
    </xf>
    <xf numFmtId="0" fontId="42" fillId="0" borderId="0" xfId="0" applyFont="1" applyAlignment="1">
      <alignment horizontal="center" vertical="center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4" fontId="18" fillId="0" borderId="7" xfId="0" applyNumberFormat="1" applyFont="1" applyBorder="1"/>
    <xf numFmtId="0" fontId="4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18" fillId="0" borderId="6" xfId="0" applyNumberFormat="1" applyFont="1" applyBorder="1"/>
    <xf numFmtId="4" fontId="30" fillId="0" borderId="6" xfId="0" applyNumberFormat="1" applyFont="1" applyBorder="1"/>
    <xf numFmtId="0" fontId="43" fillId="0" borderId="0" xfId="0" applyFont="1"/>
    <xf numFmtId="0" fontId="1" fillId="0" borderId="0" xfId="0" applyFont="1" applyAlignment="1">
      <alignment horizontal="center" vertical="center" wrapText="1"/>
    </xf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0" fillId="0" borderId="7" xfId="0" applyNumberFormat="1" applyFont="1" applyBorder="1"/>
    <xf numFmtId="4" fontId="19" fillId="23" borderId="0" xfId="0" applyNumberFormat="1" applyFont="1" applyFill="1" applyAlignment="1">
      <alignment horizontal="right" wrapText="1"/>
    </xf>
    <xf numFmtId="4" fontId="45" fillId="23" borderId="0" xfId="0" applyNumberFormat="1" applyFont="1" applyFill="1" applyAlignment="1">
      <alignment horizontal="right" wrapText="1"/>
    </xf>
    <xf numFmtId="0" fontId="1" fillId="0" borderId="0" xfId="0" applyFont="1" applyAlignment="1">
      <alignment vertical="top"/>
    </xf>
    <xf numFmtId="0" fontId="20" fillId="0" borderId="0" xfId="0" applyFont="1" applyAlignment="1">
      <alignment vertical="top"/>
    </xf>
    <xf numFmtId="4" fontId="18" fillId="0" borderId="8" xfId="0" applyNumberFormat="1" applyFont="1" applyBorder="1"/>
    <xf numFmtId="4" fontId="18" fillId="0" borderId="9" xfId="0" applyNumberFormat="1" applyFont="1" applyBorder="1"/>
    <xf numFmtId="4" fontId="18" fillId="0" borderId="10" xfId="0" applyNumberFormat="1" applyFont="1" applyBorder="1"/>
    <xf numFmtId="4" fontId="25" fillId="23" borderId="0" xfId="0" applyNumberFormat="1" applyFont="1" applyFill="1" applyAlignment="1">
      <alignment horizontal="right" wrapText="1"/>
    </xf>
    <xf numFmtId="0" fontId="43" fillId="0" borderId="0" xfId="0" applyFont="1" applyAlignment="1">
      <alignment vertical="top"/>
    </xf>
    <xf numFmtId="2" fontId="44" fillId="23" borderId="0" xfId="0" applyNumberFormat="1" applyFont="1" applyFill="1" applyAlignment="1">
      <alignment horizontal="right" wrapText="1"/>
    </xf>
    <xf numFmtId="4" fontId="30" fillId="0" borderId="11" xfId="0" applyNumberFormat="1" applyFont="1" applyBorder="1"/>
    <xf numFmtId="4" fontId="44" fillId="0" borderId="12" xfId="0" applyNumberFormat="1" applyFont="1" applyBorder="1" applyAlignment="1">
      <alignment horizontal="right"/>
    </xf>
    <xf numFmtId="0" fontId="51" fillId="0" borderId="5" xfId="0" applyFont="1" applyBorder="1" applyAlignment="1">
      <alignment horizontal="center" vertical="center"/>
    </xf>
    <xf numFmtId="0" fontId="52" fillId="0" borderId="5" xfId="0" applyFont="1" applyBorder="1" applyAlignment="1">
      <alignment vertical="center" wrapText="1"/>
    </xf>
    <xf numFmtId="165" fontId="51" fillId="0" borderId="5" xfId="0" applyNumberFormat="1" applyFont="1" applyBorder="1" applyAlignment="1">
      <alignment horizontal="right" vertical="center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165" fontId="53" fillId="0" borderId="5" xfId="0" applyNumberFormat="1" applyFont="1" applyBorder="1" applyAlignment="1">
      <alignment horizontal="right" vertical="center"/>
    </xf>
    <xf numFmtId="0" fontId="55" fillId="0" borderId="5" xfId="0" applyFont="1" applyBorder="1" applyAlignment="1">
      <alignment horizontal="center" vertical="center" wrapText="1"/>
    </xf>
    <xf numFmtId="4" fontId="46" fillId="23" borderId="0" xfId="0" applyNumberFormat="1" applyFont="1" applyFill="1" applyAlignment="1">
      <alignment horizontal="right" wrapText="1"/>
    </xf>
    <xf numFmtId="0" fontId="2" fillId="0" borderId="0" xfId="0" applyFont="1"/>
    <xf numFmtId="2" fontId="47" fillId="0" borderId="0" xfId="0" applyNumberFormat="1" applyFont="1"/>
    <xf numFmtId="2" fontId="20" fillId="0" borderId="0" xfId="0" applyNumberFormat="1" applyFont="1"/>
    <xf numFmtId="2" fontId="48" fillId="0" borderId="0" xfId="0" applyNumberFormat="1" applyFont="1"/>
    <xf numFmtId="4" fontId="48" fillId="0" borderId="0" xfId="0" applyNumberFormat="1" applyFont="1"/>
    <xf numFmtId="0" fontId="49" fillId="0" borderId="0" xfId="0" applyFont="1"/>
    <xf numFmtId="0" fontId="55" fillId="24" borderId="5" xfId="0" applyFont="1" applyFill="1" applyBorder="1" applyAlignment="1">
      <alignment horizontal="center" vertical="center" wrapText="1"/>
    </xf>
    <xf numFmtId="165" fontId="51" fillId="24" borderId="5" xfId="0" applyNumberFormat="1" applyFont="1" applyFill="1" applyBorder="1" applyAlignment="1">
      <alignment horizontal="right" vertical="center"/>
    </xf>
    <xf numFmtId="165" fontId="51" fillId="24" borderId="5" xfId="0" applyNumberFormat="1" applyFont="1" applyFill="1" applyBorder="1" applyAlignment="1">
      <alignment horizontal="right"/>
    </xf>
    <xf numFmtId="0" fontId="51" fillId="24" borderId="5" xfId="0" applyFont="1" applyFill="1" applyBorder="1" applyAlignment="1">
      <alignment horizontal="center"/>
    </xf>
    <xf numFmtId="0" fontId="56" fillId="24" borderId="5" xfId="0" applyFont="1" applyFill="1" applyBorder="1"/>
    <xf numFmtId="165" fontId="51" fillId="25" borderId="5" xfId="0" applyNumberFormat="1" applyFont="1" applyFill="1" applyBorder="1" applyAlignment="1">
      <alignment horizontal="right" vertical="center"/>
    </xf>
    <xf numFmtId="165" fontId="51" fillId="25" borderId="5" xfId="0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5" fillId="0" borderId="14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9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57" fillId="0" borderId="5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50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8" fillId="0" borderId="5" xfId="0" applyFont="1" applyBorder="1" applyAlignment="1">
      <alignment horizontal="center" vertical="center" wrapText="1"/>
    </xf>
    <xf numFmtId="0" fontId="56" fillId="24" borderId="5" xfId="0" applyFont="1" applyFill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/>
    </xf>
    <xf numFmtId="0" fontId="53" fillId="0" borderId="14" xfId="0" applyFont="1" applyBorder="1"/>
    <xf numFmtId="0" fontId="53" fillId="0" borderId="7" xfId="0" applyFont="1" applyBorder="1"/>
    <xf numFmtId="0" fontId="40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</cellXfs>
  <cellStyles count="81">
    <cellStyle name="20% - Акцент1" xfId="1" xr:uid="{652941E2-FB49-4B7D-9417-129991EF13B2}"/>
    <cellStyle name="20% - Акцент2" xfId="2" xr:uid="{6B5D28EB-0910-4307-AEF7-76EA8DD159D4}"/>
    <cellStyle name="20% - Акцент3" xfId="3" xr:uid="{584A6AF5-D9F9-4313-BC29-25A2B90C801A}"/>
    <cellStyle name="20% - Акцент4" xfId="4" xr:uid="{298EE23C-67AB-4587-99E2-FFC751C19A05}"/>
    <cellStyle name="20% - Акцент5" xfId="5" xr:uid="{846F7377-B562-4CBB-93A0-22AF5FCE3770}"/>
    <cellStyle name="20% - Акцент6" xfId="6" xr:uid="{623993D0-A66F-465A-A3CE-86104CBAD055}"/>
    <cellStyle name="20% – колірна тема 1" xfId="58" builtinId="30" hidden="1"/>
    <cellStyle name="20% – колірна тема 2" xfId="62" builtinId="34" hidden="1"/>
    <cellStyle name="20% – колірна тема 3" xfId="66" builtinId="38" hidden="1"/>
    <cellStyle name="20% – колірна тема 4" xfId="70" builtinId="42" hidden="1"/>
    <cellStyle name="20% – колірна тема 5" xfId="74" builtinId="46" hidden="1"/>
    <cellStyle name="20% – колірна тема 6" xfId="78" builtinId="50" hidden="1"/>
    <cellStyle name="40% - Акцент1" xfId="7" xr:uid="{649FDF19-C930-4D86-A5EC-7BDDD0312FA4}"/>
    <cellStyle name="40% - Акцент2" xfId="8" xr:uid="{0A25FCFB-750E-433D-ACC8-D9EA3C693D55}"/>
    <cellStyle name="40% - Акцент3" xfId="9" xr:uid="{AF6E27E4-CC88-4123-837A-3DFDE07B628D}"/>
    <cellStyle name="40% - Акцент4" xfId="10" xr:uid="{75A569DD-227D-4401-AE9B-F5512BC93660}"/>
    <cellStyle name="40% - Акцент5" xfId="11" xr:uid="{10C341AB-DF53-4F42-8838-80AABD4FF80B}"/>
    <cellStyle name="40% - Акцент6" xfId="12" xr:uid="{0EAE5BC0-9B7B-4957-96F8-CC808AD612C3}"/>
    <cellStyle name="40% – колірна тема 1" xfId="59" builtinId="31" hidden="1"/>
    <cellStyle name="40% – колірна тема 2" xfId="63" builtinId="35" hidden="1"/>
    <cellStyle name="40% – колірна тема 3" xfId="67" builtinId="39" hidden="1"/>
    <cellStyle name="40% – колірна тема 4" xfId="71" builtinId="43" hidden="1"/>
    <cellStyle name="40% – колірна тема 5" xfId="75" builtinId="47" hidden="1"/>
    <cellStyle name="40% – колірна тема 6" xfId="79" builtinId="51" hidden="1"/>
    <cellStyle name="60% - Акцент1" xfId="13" xr:uid="{B12E5DDA-211B-4E0E-ABEF-76A220C67445}"/>
    <cellStyle name="60% - Акцент2" xfId="14" xr:uid="{4DE3F48A-CF46-4229-B577-6BE4427A5E84}"/>
    <cellStyle name="60% - Акцент3" xfId="15" xr:uid="{F293757B-920B-4221-A6D6-7AC3B0F37FD4}"/>
    <cellStyle name="60% - Акцент4" xfId="16" xr:uid="{993B29BC-9C45-40C1-96AB-EBED8C637C83}"/>
    <cellStyle name="60% - Акцент5" xfId="17" xr:uid="{3B074F75-27C4-4D3D-B85C-FD310DC11DDE}"/>
    <cellStyle name="60% - Акцент6" xfId="18" xr:uid="{8F9B0C35-0879-4C44-8670-14131228E2E4}"/>
    <cellStyle name="60% – колірна тема 1" xfId="60" builtinId="32" hidden="1"/>
    <cellStyle name="60% – колірна тема 2" xfId="64" builtinId="36" hidden="1"/>
    <cellStyle name="60% – колірна тема 3" xfId="68" builtinId="40" hidden="1"/>
    <cellStyle name="60% – колірна тема 4" xfId="72" builtinId="44" hidden="1"/>
    <cellStyle name="60% – колірна тема 5" xfId="76" builtinId="48" hidden="1"/>
    <cellStyle name="60% – колірна тема 6" xfId="80" builtinId="52" hidden="1"/>
    <cellStyle name="Normal_meresha_07" xfId="19" xr:uid="{50BFBAC3-CDB7-4CCC-A5B8-F4A49506736C}"/>
    <cellStyle name="Акцент1" xfId="20" xr:uid="{A92DD586-17FF-4345-8347-7B600369FA23}"/>
    <cellStyle name="Акцент2" xfId="21" xr:uid="{38C76E6F-CC1F-4DAA-A97E-A17FF6E05B30}"/>
    <cellStyle name="Акцент3" xfId="22" xr:uid="{A9375114-19AA-4228-97CB-7122501FA066}"/>
    <cellStyle name="Акцент4" xfId="23" xr:uid="{2E0F60D2-B92F-4BAF-AF61-B8F7F793A0E9}"/>
    <cellStyle name="Акцент5" xfId="24" xr:uid="{6D85D575-71C3-40D8-AF19-A29E30BADB4E}"/>
    <cellStyle name="Акцент6" xfId="25" xr:uid="{8E1732E2-91E8-404C-8FE2-DF4699B7AA01}"/>
    <cellStyle name="Вывод" xfId="26" xr:uid="{4725B2D6-2A82-4F7E-BF02-862EA80C4827}"/>
    <cellStyle name="Вычисление" xfId="27" xr:uid="{21809992-17B4-4598-80AE-6923540A4CCE}"/>
    <cellStyle name="Гарний" xfId="55" builtinId="26" hidden="1"/>
    <cellStyle name="Звичайний" xfId="0" builtinId="0"/>
    <cellStyle name="Звичайний 10" xfId="28" xr:uid="{8FC6527C-EA65-4C9B-9CEE-E9ED25740B9D}"/>
    <cellStyle name="Звичайний 11" xfId="29" xr:uid="{CC496834-278F-478C-B0E0-4C494EC0D0AD}"/>
    <cellStyle name="Звичайний 12" xfId="30" xr:uid="{5A616FD0-B054-461B-AD18-3D145B9D6368}"/>
    <cellStyle name="Звичайний 13" xfId="31" xr:uid="{6B8694BD-CAE9-44EE-8A82-A81F0817C7E8}"/>
    <cellStyle name="Звичайний 14" xfId="32" xr:uid="{E2B58B90-044D-4300-8F3A-1F5448D9A6EE}"/>
    <cellStyle name="Звичайний 15" xfId="33" xr:uid="{FB7768C9-3FB4-4C2B-A37C-2C2F609B153C}"/>
    <cellStyle name="Звичайний 16" xfId="34" xr:uid="{F57EB26D-640A-4A7E-A38A-40049E27B051}"/>
    <cellStyle name="Звичайний 17" xfId="35" xr:uid="{2B5C9AE2-B24C-425B-9177-D2667B6C3AAF}"/>
    <cellStyle name="Звичайний 18" xfId="36" xr:uid="{1F6C4AE4-2603-4CF1-B35F-4400B9D8B736}"/>
    <cellStyle name="Звичайний 19" xfId="37" xr:uid="{82AB79EA-C070-47C4-99EB-69FB12E36012}"/>
    <cellStyle name="Звичайний 2" xfId="38" xr:uid="{07808767-2719-429F-B98E-13933619A88B}"/>
    <cellStyle name="Звичайний 20" xfId="39" xr:uid="{680E7403-5404-4D5A-8DCE-4441439FBCF9}"/>
    <cellStyle name="Звичайний 3" xfId="40" xr:uid="{73AB3242-24BC-433B-AD82-394564A5247F}"/>
    <cellStyle name="Звичайний 4" xfId="41" xr:uid="{2057736A-AF18-46E2-AAF4-5D2AF55FAB07}"/>
    <cellStyle name="Звичайний 5" xfId="42" xr:uid="{D07C9EE9-ACF7-40EB-A3AA-AD201B7E7CA4}"/>
    <cellStyle name="Звичайний 6" xfId="43" xr:uid="{43F9AC96-88F2-47E0-A8BF-03F7CA623533}"/>
    <cellStyle name="Звичайний 7" xfId="44" xr:uid="{876A2F86-6CCA-486F-8BA6-DE8020884919}"/>
    <cellStyle name="Звичайний 8" xfId="45" xr:uid="{E2222A5C-46E4-404F-A6A1-77FBA97CABB4}"/>
    <cellStyle name="Звичайний 9" xfId="46" xr:uid="{CD0A21A3-7EB7-495E-BE52-58288C1E13C6}"/>
    <cellStyle name="Итог" xfId="47" xr:uid="{307C67BD-172A-4110-BE74-4B864B052CA7}"/>
    <cellStyle name="Колірна тема 1" xfId="57" builtinId="29" hidden="1"/>
    <cellStyle name="Колірна тема 2" xfId="61" builtinId="33" hidden="1"/>
    <cellStyle name="Колірна тема 3" xfId="65" builtinId="37" hidden="1"/>
    <cellStyle name="Колірна тема 4" xfId="69" builtinId="41" hidden="1"/>
    <cellStyle name="Колірна тема 5" xfId="73" builtinId="45" hidden="1"/>
    <cellStyle name="Колірна тема 6" xfId="77" builtinId="49" hidden="1"/>
    <cellStyle name="Нейтральний" xfId="56" builtinId="28" hidden="1"/>
    <cellStyle name="Нейтральный" xfId="48" xr:uid="{443535AA-F321-43E0-A5FF-FD574B5C290D}"/>
    <cellStyle name="Обычный 2" xfId="49" xr:uid="{50B56183-705A-4F84-95F2-64DCAD5AF782}"/>
    <cellStyle name="Плохой" xfId="50" xr:uid="{253D412F-AF39-4B92-A007-D538C840559D}"/>
    <cellStyle name="Пояснение" xfId="51" xr:uid="{43C9A2C5-B1D9-4CCC-BA07-B8EF12BB6591}"/>
    <cellStyle name="Примечание" xfId="52" xr:uid="{E0BC18AD-CBD1-44A6-ACD5-221948869BEA}"/>
    <cellStyle name="Стиль 1" xfId="53" xr:uid="{16405E51-03E0-4879-ACDD-10CD24E6313A}"/>
    <cellStyle name="Хороший" xfId="54" xr:uid="{4151BBDD-438F-4DD9-8F31-7C465E9659B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8510C-931D-4D49-AF50-635629EE3748}">
  <dimension ref="A1:AL54"/>
  <sheetViews>
    <sheetView showGridLines="0" showZeros="0" tabSelected="1" view="pageBreakPreview" zoomScaleNormal="100" workbookViewId="0">
      <selection activeCell="D1" sqref="D1:F1"/>
    </sheetView>
  </sheetViews>
  <sheetFormatPr defaultColWidth="9.1640625" defaultRowHeight="12.75" customHeight="1" x14ac:dyDescent="0.2"/>
  <cols>
    <col min="1" max="1" width="10.83203125" style="2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1" hidden="1" customWidth="1"/>
    <col min="8" max="8" width="15" style="1" hidden="1" customWidth="1"/>
    <col min="9" max="9" width="15.33203125" style="1" hidden="1" customWidth="1"/>
    <col min="10" max="11" width="17.33203125" style="1" hidden="1" customWidth="1"/>
    <col min="12" max="12" width="17" style="4" hidden="1" customWidth="1"/>
    <col min="13" max="13" width="17.6640625" style="5" hidden="1" customWidth="1"/>
    <col min="14" max="14" width="10" style="1" hidden="1" customWidth="1"/>
    <col min="15" max="15" width="16.6640625" hidden="1" customWidth="1"/>
    <col min="16" max="16" width="16.83203125" hidden="1" customWidth="1"/>
    <col min="17" max="17" width="14.33203125" hidden="1" customWidth="1"/>
    <col min="18" max="18" width="21.6640625" hidden="1" customWidth="1"/>
    <col min="19" max="38" width="9.1640625" hidden="1" customWidth="1"/>
    <col min="39" max="51" width="9.1640625" customWidth="1"/>
  </cols>
  <sheetData>
    <row r="1" spans="1:17" s="4" customFormat="1" ht="63.75" customHeight="1" x14ac:dyDescent="0.2">
      <c r="A1" s="52"/>
      <c r="D1" s="138" t="s">
        <v>93</v>
      </c>
      <c r="E1" s="138"/>
      <c r="F1" s="138"/>
      <c r="G1" s="53"/>
      <c r="H1" s="54"/>
      <c r="I1" s="55"/>
      <c r="J1" s="56" t="s">
        <v>86</v>
      </c>
      <c r="K1" s="57" t="s">
        <v>43</v>
      </c>
      <c r="L1" s="58" t="s">
        <v>5</v>
      </c>
      <c r="M1" s="57" t="s">
        <v>6</v>
      </c>
      <c r="N1" s="59" t="s">
        <v>7</v>
      </c>
      <c r="O1" s="57" t="s">
        <v>8</v>
      </c>
      <c r="P1" s="57" t="s">
        <v>9</v>
      </c>
    </row>
    <row r="2" spans="1:17" s="4" customFormat="1" ht="3.75" customHeight="1" x14ac:dyDescent="0.25">
      <c r="A2" s="52"/>
      <c r="C2" s="53"/>
      <c r="D2" s="53"/>
      <c r="E2" s="53"/>
      <c r="F2" s="53"/>
      <c r="G2" s="53"/>
      <c r="H2" s="135" t="s">
        <v>51</v>
      </c>
      <c r="I2" s="136"/>
      <c r="J2" s="60">
        <f>12527275.82-100000</f>
        <v>12427275.82</v>
      </c>
      <c r="K2" s="60"/>
      <c r="L2" s="61">
        <v>12427000</v>
      </c>
      <c r="M2" s="60">
        <f t="shared" ref="M2:M7" si="0">J2+K2-L2</f>
        <v>275.82000000029802</v>
      </c>
      <c r="N2" s="62"/>
      <c r="O2" s="60">
        <f t="shared" ref="O2:O26" si="1">L2-N2</f>
        <v>12427000</v>
      </c>
      <c r="P2" s="60">
        <f t="shared" ref="P2:P7" si="2">M2+N2</f>
        <v>275.82000000029802</v>
      </c>
    </row>
    <row r="3" spans="1:17" s="1" customFormat="1" ht="27" customHeight="1" x14ac:dyDescent="0.25">
      <c r="A3" s="122" t="s">
        <v>89</v>
      </c>
      <c r="B3" s="122"/>
      <c r="C3" s="122"/>
      <c r="D3" s="122"/>
      <c r="E3" s="122"/>
      <c r="F3" s="122"/>
      <c r="G3" s="64"/>
      <c r="H3" s="125" t="s">
        <v>37</v>
      </c>
      <c r="I3" s="126"/>
      <c r="J3" s="38"/>
      <c r="K3" s="38"/>
      <c r="L3" s="38"/>
      <c r="M3" s="38">
        <f t="shared" si="0"/>
        <v>0</v>
      </c>
      <c r="N3" s="67"/>
      <c r="O3" s="38">
        <f t="shared" si="1"/>
        <v>0</v>
      </c>
      <c r="P3" s="38">
        <f t="shared" si="2"/>
        <v>0</v>
      </c>
      <c r="Q3" s="31"/>
    </row>
    <row r="4" spans="1:17" s="1" customFormat="1" ht="18.75" x14ac:dyDescent="0.25">
      <c r="A4" s="128">
        <v>2254500000</v>
      </c>
      <c r="B4" s="128"/>
      <c r="C4" s="68"/>
      <c r="D4" s="68"/>
      <c r="E4" s="68"/>
      <c r="F4" s="68"/>
      <c r="G4" s="64"/>
      <c r="H4" s="65" t="s">
        <v>50</v>
      </c>
      <c r="I4" s="66"/>
      <c r="J4" s="38"/>
      <c r="K4" s="38"/>
      <c r="L4" s="38"/>
      <c r="M4" s="38">
        <f t="shared" si="0"/>
        <v>0</v>
      </c>
      <c r="N4" s="67"/>
      <c r="O4" s="38">
        <f t="shared" si="1"/>
        <v>0</v>
      </c>
      <c r="P4" s="38">
        <f t="shared" si="2"/>
        <v>0</v>
      </c>
      <c r="Q4" s="31"/>
    </row>
    <row r="5" spans="1:17" s="1" customFormat="1" ht="13.5" customHeight="1" x14ac:dyDescent="0.25">
      <c r="A5" s="129" t="s">
        <v>41</v>
      </c>
      <c r="B5" s="129"/>
      <c r="C5" s="68"/>
      <c r="D5" s="68"/>
      <c r="E5" s="68"/>
      <c r="F5" s="68"/>
      <c r="G5" s="64"/>
      <c r="H5" s="65"/>
      <c r="I5" s="66"/>
      <c r="J5" s="38"/>
      <c r="K5" s="38"/>
      <c r="L5" s="38"/>
      <c r="M5" s="38">
        <f t="shared" si="0"/>
        <v>0</v>
      </c>
      <c r="N5" s="67"/>
      <c r="O5" s="38">
        <f t="shared" si="1"/>
        <v>0</v>
      </c>
      <c r="P5" s="38">
        <f t="shared" si="2"/>
        <v>0</v>
      </c>
      <c r="Q5" s="31"/>
    </row>
    <row r="6" spans="1:17" s="1" customFormat="1" ht="13.5" customHeight="1" x14ac:dyDescent="0.25">
      <c r="A6" s="137"/>
      <c r="B6" s="137"/>
      <c r="C6" s="137"/>
      <c r="D6" s="137"/>
      <c r="E6" s="137"/>
      <c r="F6" s="111" t="s">
        <v>49</v>
      </c>
      <c r="G6" s="69"/>
      <c r="H6" s="125" t="s">
        <v>45</v>
      </c>
      <c r="I6" s="126"/>
      <c r="J6" s="38">
        <v>0.94</v>
      </c>
      <c r="K6" s="38"/>
      <c r="L6" s="38"/>
      <c r="M6" s="38">
        <f t="shared" si="0"/>
        <v>0.94</v>
      </c>
      <c r="N6" s="67"/>
      <c r="O6" s="38">
        <f t="shared" si="1"/>
        <v>0</v>
      </c>
      <c r="P6" s="38">
        <f t="shared" si="2"/>
        <v>0.94</v>
      </c>
    </row>
    <row r="7" spans="1:17" s="73" customFormat="1" ht="22.5" customHeight="1" x14ac:dyDescent="0.25">
      <c r="A7" s="130" t="s">
        <v>0</v>
      </c>
      <c r="B7" s="130" t="s">
        <v>53</v>
      </c>
      <c r="C7" s="131" t="s">
        <v>42</v>
      </c>
      <c r="D7" s="121" t="s">
        <v>1</v>
      </c>
      <c r="E7" s="121" t="s">
        <v>2</v>
      </c>
      <c r="F7" s="121"/>
      <c r="G7" s="70"/>
      <c r="H7" s="115" t="s">
        <v>10</v>
      </c>
      <c r="I7" s="116"/>
      <c r="J7" s="38">
        <v>100000</v>
      </c>
      <c r="K7" s="71"/>
      <c r="L7" s="72"/>
      <c r="M7" s="38">
        <f t="shared" si="0"/>
        <v>100000</v>
      </c>
      <c r="N7" s="67"/>
      <c r="O7" s="38">
        <f t="shared" si="1"/>
        <v>0</v>
      </c>
      <c r="P7" s="38">
        <f t="shared" si="2"/>
        <v>100000</v>
      </c>
    </row>
    <row r="8" spans="1:17" s="73" customFormat="1" ht="29.25" customHeight="1" x14ac:dyDescent="0.25">
      <c r="A8" s="130"/>
      <c r="B8" s="130"/>
      <c r="C8" s="131"/>
      <c r="D8" s="121"/>
      <c r="E8" s="130" t="s">
        <v>54</v>
      </c>
      <c r="F8" s="130" t="s">
        <v>55</v>
      </c>
      <c r="G8" s="74"/>
      <c r="H8" s="127" t="s">
        <v>46</v>
      </c>
      <c r="I8" s="127"/>
      <c r="J8" s="24">
        <f>J2+J3+J4+J5+J6+J7</f>
        <v>12527276.76</v>
      </c>
      <c r="K8" s="24">
        <f t="shared" ref="K8:P8" si="3">K2+K3+K4+K5+K6+K7</f>
        <v>0</v>
      </c>
      <c r="L8" s="24">
        <f t="shared" si="3"/>
        <v>12427000</v>
      </c>
      <c r="M8" s="24">
        <f t="shared" si="3"/>
        <v>100276.7600000003</v>
      </c>
      <c r="N8" s="24">
        <f t="shared" si="3"/>
        <v>0</v>
      </c>
      <c r="O8" s="24">
        <f t="shared" si="3"/>
        <v>12427000</v>
      </c>
      <c r="P8" s="24">
        <f t="shared" si="3"/>
        <v>100276.7600000003</v>
      </c>
    </row>
    <row r="9" spans="1:17" s="73" customFormat="1" ht="22.5" customHeight="1" x14ac:dyDescent="0.25">
      <c r="A9" s="130"/>
      <c r="B9" s="130"/>
      <c r="C9" s="131"/>
      <c r="D9" s="121"/>
      <c r="E9" s="130"/>
      <c r="F9" s="130"/>
      <c r="G9" s="74"/>
      <c r="H9" s="75"/>
      <c r="I9" s="76"/>
      <c r="J9" s="24"/>
      <c r="K9" s="24"/>
      <c r="L9" s="24"/>
      <c r="M9" s="24"/>
      <c r="N9" s="77"/>
      <c r="O9" s="24"/>
      <c r="P9" s="24"/>
    </row>
    <row r="10" spans="1:17" s="98" customFormat="1" ht="13.5" customHeight="1" x14ac:dyDescent="0.25">
      <c r="A10" s="96">
        <v>1</v>
      </c>
      <c r="B10" s="96">
        <v>2</v>
      </c>
      <c r="C10" s="104">
        <v>3</v>
      </c>
      <c r="D10" s="96">
        <v>4</v>
      </c>
      <c r="E10" s="96">
        <v>5</v>
      </c>
      <c r="F10" s="96">
        <v>6</v>
      </c>
      <c r="G10" s="97"/>
      <c r="H10" s="123" t="s">
        <v>11</v>
      </c>
      <c r="I10" s="124"/>
      <c r="J10" s="38">
        <v>64169.440000000002</v>
      </c>
      <c r="K10" s="38"/>
      <c r="L10" s="38"/>
      <c r="M10" s="38">
        <f t="shared" ref="M10:M26" si="4">J10+K10-L10</f>
        <v>64169.440000000002</v>
      </c>
      <c r="N10" s="67"/>
      <c r="O10" s="38">
        <f t="shared" si="1"/>
        <v>0</v>
      </c>
      <c r="P10" s="38">
        <f t="shared" ref="P10:P20" si="5">M10+N10</f>
        <v>64169.440000000002</v>
      </c>
    </row>
    <row r="11" spans="1:17" s="80" customFormat="1" ht="17.25" customHeight="1" x14ac:dyDescent="0.25">
      <c r="A11" s="132" t="s">
        <v>33</v>
      </c>
      <c r="B11" s="133"/>
      <c r="C11" s="133"/>
      <c r="D11" s="133"/>
      <c r="E11" s="133"/>
      <c r="F11" s="134"/>
      <c r="G11" s="79"/>
      <c r="H11" s="123" t="s">
        <v>12</v>
      </c>
      <c r="I11" s="124"/>
      <c r="J11" s="38">
        <v>257913.61</v>
      </c>
      <c r="K11" s="38"/>
      <c r="L11" s="38">
        <v>248100</v>
      </c>
      <c r="M11" s="38">
        <f t="shared" si="4"/>
        <v>9813.609999999986</v>
      </c>
      <c r="N11" s="67"/>
      <c r="O11" s="38">
        <v>0</v>
      </c>
      <c r="P11" s="38">
        <f t="shared" si="5"/>
        <v>9813.609999999986</v>
      </c>
    </row>
    <row r="12" spans="1:17" s="80" customFormat="1" ht="17.25" customHeight="1" x14ac:dyDescent="0.25">
      <c r="A12" s="90" t="s">
        <v>56</v>
      </c>
      <c r="B12" s="91" t="s">
        <v>3</v>
      </c>
      <c r="C12" s="105">
        <f>C17</f>
        <v>7214807</v>
      </c>
      <c r="D12" s="109">
        <f>D17</f>
        <v>-10583412</v>
      </c>
      <c r="E12" s="109">
        <f>E17</f>
        <v>17798219</v>
      </c>
      <c r="F12" s="109">
        <f>F17</f>
        <v>17533412</v>
      </c>
      <c r="G12" s="81"/>
      <c r="H12" s="123" t="s">
        <v>13</v>
      </c>
      <c r="I12" s="124"/>
      <c r="J12" s="38">
        <v>238519.08</v>
      </c>
      <c r="K12" s="38"/>
      <c r="L12" s="38">
        <v>238500</v>
      </c>
      <c r="M12" s="38">
        <f t="shared" si="4"/>
        <v>19.079999999987194</v>
      </c>
      <c r="N12" s="67"/>
      <c r="O12" s="38">
        <f t="shared" si="1"/>
        <v>238500</v>
      </c>
      <c r="P12" s="38">
        <f t="shared" si="5"/>
        <v>19.079999999987194</v>
      </c>
    </row>
    <row r="13" spans="1:17" s="80" customFormat="1" ht="15.75" customHeight="1" x14ac:dyDescent="0.25">
      <c r="A13" s="90" t="s">
        <v>57</v>
      </c>
      <c r="B13" s="91" t="s">
        <v>58</v>
      </c>
      <c r="C13" s="105">
        <v>0</v>
      </c>
      <c r="D13" s="92">
        <v>0</v>
      </c>
      <c r="E13" s="92">
        <v>0</v>
      </c>
      <c r="F13" s="92">
        <v>0</v>
      </c>
      <c r="G13" s="81"/>
      <c r="H13" s="123" t="s">
        <v>14</v>
      </c>
      <c r="I13" s="124"/>
      <c r="J13" s="38">
        <f>37.61+0.5</f>
        <v>38.11</v>
      </c>
      <c r="K13" s="71"/>
      <c r="L13" s="71"/>
      <c r="M13" s="38">
        <f t="shared" si="4"/>
        <v>38.11</v>
      </c>
      <c r="N13" s="67"/>
      <c r="O13" s="38">
        <f t="shared" si="1"/>
        <v>0</v>
      </c>
      <c r="P13" s="38">
        <f t="shared" si="5"/>
        <v>38.11</v>
      </c>
    </row>
    <row r="14" spans="1:17" s="80" customFormat="1" ht="33" customHeight="1" x14ac:dyDescent="0.25">
      <c r="A14" s="90" t="s">
        <v>59</v>
      </c>
      <c r="B14" s="91" t="s">
        <v>60</v>
      </c>
      <c r="C14" s="105">
        <v>0</v>
      </c>
      <c r="D14" s="92">
        <v>0</v>
      </c>
      <c r="E14" s="92">
        <v>0</v>
      </c>
      <c r="F14" s="92">
        <v>0</v>
      </c>
      <c r="G14" s="81"/>
      <c r="H14" s="115" t="s">
        <v>44</v>
      </c>
      <c r="I14" s="116"/>
      <c r="J14" s="38">
        <v>0</v>
      </c>
      <c r="K14" s="38"/>
      <c r="L14" s="38"/>
      <c r="M14" s="38">
        <f t="shared" si="4"/>
        <v>0</v>
      </c>
      <c r="N14" s="67"/>
      <c r="O14" s="38">
        <f t="shared" si="1"/>
        <v>0</v>
      </c>
      <c r="P14" s="38">
        <f t="shared" si="5"/>
        <v>0</v>
      </c>
    </row>
    <row r="15" spans="1:17" s="1" customFormat="1" ht="21.75" customHeight="1" x14ac:dyDescent="0.2">
      <c r="A15" s="93" t="s">
        <v>61</v>
      </c>
      <c r="B15" s="94" t="s">
        <v>62</v>
      </c>
      <c r="C15" s="105">
        <f>D15+E15</f>
        <v>11100000</v>
      </c>
      <c r="D15" s="95">
        <v>11100000</v>
      </c>
      <c r="E15" s="95">
        <v>0</v>
      </c>
      <c r="F15" s="95">
        <v>0</v>
      </c>
    </row>
    <row r="16" spans="1:17" s="1" customFormat="1" ht="22.5" customHeight="1" x14ac:dyDescent="0.2">
      <c r="A16" s="93" t="s">
        <v>63</v>
      </c>
      <c r="B16" s="94" t="s">
        <v>64</v>
      </c>
      <c r="C16" s="105">
        <f>D16+E16</f>
        <v>-11100000</v>
      </c>
      <c r="D16" s="95">
        <v>-11100000</v>
      </c>
      <c r="E16" s="95">
        <v>0</v>
      </c>
      <c r="F16" s="95">
        <v>0</v>
      </c>
    </row>
    <row r="17" spans="1:26" s="1" customFormat="1" ht="29.25" customHeight="1" x14ac:dyDescent="0.2">
      <c r="A17" s="90" t="s">
        <v>65</v>
      </c>
      <c r="B17" s="91" t="s">
        <v>66</v>
      </c>
      <c r="C17" s="105">
        <f>C18-C19+C20</f>
        <v>7214807</v>
      </c>
      <c r="D17" s="109">
        <f>D18-D19+D20</f>
        <v>-10583412</v>
      </c>
      <c r="E17" s="109">
        <f>E18-E19+E20</f>
        <v>17798219</v>
      </c>
      <c r="F17" s="109">
        <f>F18-F19+F20</f>
        <v>17533412</v>
      </c>
    </row>
    <row r="18" spans="1:26" s="1" customFormat="1" ht="14.25" customHeight="1" x14ac:dyDescent="0.2">
      <c r="A18" s="93" t="s">
        <v>67</v>
      </c>
      <c r="B18" s="94" t="s">
        <v>68</v>
      </c>
      <c r="C18" s="105">
        <f>D18+E18</f>
        <v>10772427.65</v>
      </c>
      <c r="D18" s="95">
        <v>7051973</v>
      </c>
      <c r="E18" s="95">
        <v>3720454.65</v>
      </c>
      <c r="F18" s="95">
        <v>3455548.67</v>
      </c>
    </row>
    <row r="19" spans="1:26" s="80" customFormat="1" ht="21.75" customHeight="1" x14ac:dyDescent="0.25">
      <c r="A19" s="93" t="s">
        <v>69</v>
      </c>
      <c r="B19" s="94" t="s">
        <v>70</v>
      </c>
      <c r="C19" s="105">
        <f>D19+E19</f>
        <v>3557620.65</v>
      </c>
      <c r="D19" s="95">
        <v>101973</v>
      </c>
      <c r="E19" s="95">
        <f>3489154.65-33507</f>
        <v>3455647.65</v>
      </c>
      <c r="F19" s="95">
        <v>3455548.67</v>
      </c>
      <c r="G19" s="78"/>
      <c r="H19" s="115" t="s">
        <v>87</v>
      </c>
      <c r="I19" s="116"/>
      <c r="J19" s="82">
        <v>4241400</v>
      </c>
      <c r="K19" s="83"/>
      <c r="L19" s="83">
        <v>4241400</v>
      </c>
      <c r="M19" s="38">
        <f t="shared" si="4"/>
        <v>0</v>
      </c>
      <c r="N19" s="84"/>
      <c r="O19" s="38">
        <f t="shared" si="1"/>
        <v>4241400</v>
      </c>
      <c r="P19" s="38">
        <f t="shared" si="5"/>
        <v>0</v>
      </c>
    </row>
    <row r="20" spans="1:26" s="80" customFormat="1" ht="45.75" customHeight="1" x14ac:dyDescent="0.25">
      <c r="A20" s="93" t="s">
        <v>71</v>
      </c>
      <c r="B20" s="94" t="s">
        <v>4</v>
      </c>
      <c r="C20" s="105">
        <f>D20+E20</f>
        <v>0</v>
      </c>
      <c r="D20" s="95">
        <f>-2000000-1257900-3000000-10164400-1111112</f>
        <v>-17533412</v>
      </c>
      <c r="E20" s="95">
        <f>2000000+1257900+3000000+10164400+1111112</f>
        <v>17533412</v>
      </c>
      <c r="F20" s="95">
        <f>2000000+1257900+3000000+10164400+1111112</f>
        <v>17533412</v>
      </c>
      <c r="G20" s="81"/>
      <c r="H20" s="115" t="s">
        <v>88</v>
      </c>
      <c r="I20" s="116"/>
      <c r="J20" s="38">
        <f>115318.52+29545.8</f>
        <v>144864.32000000001</v>
      </c>
      <c r="K20" s="38"/>
      <c r="L20" s="38">
        <f>115318.52+29472</f>
        <v>144790.52000000002</v>
      </c>
      <c r="M20" s="38">
        <f t="shared" si="4"/>
        <v>73.799999999988358</v>
      </c>
      <c r="N20" s="38"/>
      <c r="O20" s="38">
        <f t="shared" si="1"/>
        <v>144790.52000000002</v>
      </c>
      <c r="P20" s="38">
        <f t="shared" si="5"/>
        <v>73.799999999988358</v>
      </c>
    </row>
    <row r="21" spans="1:26" s="45" customFormat="1" ht="28.5" customHeight="1" x14ac:dyDescent="0.3">
      <c r="A21" s="107" t="s">
        <v>72</v>
      </c>
      <c r="B21" s="108" t="s">
        <v>34</v>
      </c>
      <c r="C21" s="106">
        <f>C12</f>
        <v>7214807</v>
      </c>
      <c r="D21" s="110">
        <f>D12</f>
        <v>-10583412</v>
      </c>
      <c r="E21" s="110">
        <f>E12</f>
        <v>17798219</v>
      </c>
      <c r="F21" s="110">
        <f>F12</f>
        <v>17533412</v>
      </c>
      <c r="R21" s="99">
        <v>12427000</v>
      </c>
      <c r="S21" s="100"/>
      <c r="T21" s="100"/>
      <c r="U21" s="102" t="s">
        <v>82</v>
      </c>
      <c r="V21" s="100"/>
      <c r="W21" s="100"/>
      <c r="X21" s="101" t="s">
        <v>81</v>
      </c>
      <c r="Y21" s="100"/>
      <c r="Z21" s="45" t="s">
        <v>84</v>
      </c>
    </row>
    <row r="22" spans="1:26" s="45" customFormat="1" ht="18" customHeight="1" x14ac:dyDescent="0.25">
      <c r="A22" s="132" t="s">
        <v>35</v>
      </c>
      <c r="B22" s="133"/>
      <c r="C22" s="133"/>
      <c r="D22" s="133"/>
      <c r="E22" s="133"/>
      <c r="F22" s="134"/>
      <c r="R22" s="100"/>
      <c r="S22" s="100"/>
      <c r="T22" s="100"/>
      <c r="U22" s="100"/>
      <c r="V22" s="100"/>
      <c r="W22" s="100"/>
      <c r="X22" s="100"/>
      <c r="Y22" s="100"/>
    </row>
    <row r="23" spans="1:26" s="45" customFormat="1" ht="22.5" customHeight="1" x14ac:dyDescent="0.25">
      <c r="A23" s="90" t="s">
        <v>73</v>
      </c>
      <c r="B23" s="91" t="s">
        <v>74</v>
      </c>
      <c r="C23" s="105">
        <f>C24</f>
        <v>7214807</v>
      </c>
      <c r="D23" s="109">
        <f>D24</f>
        <v>-10583412</v>
      </c>
      <c r="E23" s="109">
        <f>E24</f>
        <v>17798219</v>
      </c>
      <c r="F23" s="109">
        <f>F24</f>
        <v>17533412</v>
      </c>
      <c r="X23" s="103" t="s">
        <v>83</v>
      </c>
      <c r="Z23" s="45" t="s">
        <v>84</v>
      </c>
    </row>
    <row r="24" spans="1:26" s="45" customFormat="1" ht="21.75" customHeight="1" x14ac:dyDescent="0.25">
      <c r="A24" s="90" t="s">
        <v>75</v>
      </c>
      <c r="B24" s="91" t="s">
        <v>76</v>
      </c>
      <c r="C24" s="105">
        <f>C25-C26+C27</f>
        <v>7214807</v>
      </c>
      <c r="D24" s="92">
        <f>D25-D26+D27</f>
        <v>-10583412</v>
      </c>
      <c r="E24" s="92">
        <f>E25-E26+E27</f>
        <v>17798219</v>
      </c>
      <c r="F24" s="92">
        <f>F25-F26+F27</f>
        <v>17533412</v>
      </c>
    </row>
    <row r="25" spans="1:26" s="45" customFormat="1" ht="18" customHeight="1" x14ac:dyDescent="0.25">
      <c r="A25" s="93" t="s">
        <v>77</v>
      </c>
      <c r="B25" s="94" t="s">
        <v>68</v>
      </c>
      <c r="C25" s="105">
        <f>D25+E25</f>
        <v>10772427.65</v>
      </c>
      <c r="D25" s="95">
        <v>7051973</v>
      </c>
      <c r="E25" s="95">
        <v>3720454.65</v>
      </c>
      <c r="F25" s="95">
        <v>3455548.67</v>
      </c>
      <c r="X25" s="45">
        <v>4241400</v>
      </c>
      <c r="Z25" s="45" t="s">
        <v>85</v>
      </c>
    </row>
    <row r="26" spans="1:26" s="86" customFormat="1" ht="25.5" customHeight="1" x14ac:dyDescent="0.25">
      <c r="A26" s="93" t="s">
        <v>78</v>
      </c>
      <c r="B26" s="94" t="s">
        <v>70</v>
      </c>
      <c r="C26" s="105">
        <f>D26+E26</f>
        <v>3557620.65</v>
      </c>
      <c r="D26" s="95">
        <v>101973</v>
      </c>
      <c r="E26" s="95">
        <f>3489154.65-33507</f>
        <v>3455647.65</v>
      </c>
      <c r="F26" s="95">
        <v>3455548.67</v>
      </c>
      <c r="G26" s="85"/>
      <c r="H26" s="120"/>
      <c r="I26" s="120"/>
      <c r="J26" s="38"/>
      <c r="K26" s="38"/>
      <c r="L26" s="38"/>
      <c r="M26" s="38">
        <f t="shared" si="4"/>
        <v>0</v>
      </c>
      <c r="N26" s="38"/>
      <c r="O26" s="38">
        <f t="shared" si="1"/>
        <v>0</v>
      </c>
      <c r="P26" s="38"/>
    </row>
    <row r="27" spans="1:26" s="1" customFormat="1" ht="44.25" customHeight="1" thickBot="1" x14ac:dyDescent="0.3">
      <c r="A27" s="93" t="s">
        <v>79</v>
      </c>
      <c r="B27" s="94" t="s">
        <v>4</v>
      </c>
      <c r="C27" s="105">
        <f>D27+E27</f>
        <v>0</v>
      </c>
      <c r="D27" s="95">
        <f>-2000000-1257900-3000000-10164400-1111112</f>
        <v>-17533412</v>
      </c>
      <c r="E27" s="95">
        <f>2000000+1257900+3000000+10164400+1111112</f>
        <v>17533412</v>
      </c>
      <c r="F27" s="95">
        <f>2000000+1257900+3000000+10164400+1111112</f>
        <v>17533412</v>
      </c>
      <c r="G27" s="87"/>
      <c r="H27" s="117" t="s">
        <v>15</v>
      </c>
      <c r="I27" s="117"/>
      <c r="J27" s="88">
        <f t="shared" ref="J27:P27" si="6">SUM(J10:J26)</f>
        <v>4946904.5600000005</v>
      </c>
      <c r="K27" s="88">
        <f t="shared" si="6"/>
        <v>0</v>
      </c>
      <c r="L27" s="88">
        <f t="shared" si="6"/>
        <v>4872790.5199999996</v>
      </c>
      <c r="M27" s="88">
        <f t="shared" si="6"/>
        <v>74114.039999999964</v>
      </c>
      <c r="N27" s="88">
        <f t="shared" si="6"/>
        <v>0</v>
      </c>
      <c r="O27" s="88">
        <f t="shared" si="6"/>
        <v>4624690.5199999996</v>
      </c>
      <c r="P27" s="88">
        <f t="shared" si="6"/>
        <v>74114.039999999964</v>
      </c>
    </row>
    <row r="28" spans="1:26" s="1" customFormat="1" ht="34.5" hidden="1" customHeight="1" thickBot="1" x14ac:dyDescent="0.3">
      <c r="A28" s="93" t="s">
        <v>80</v>
      </c>
      <c r="B28" s="94" t="s">
        <v>60</v>
      </c>
      <c r="C28" s="105"/>
      <c r="D28" s="95"/>
      <c r="E28" s="95"/>
      <c r="F28" s="95"/>
      <c r="H28" s="118" t="s">
        <v>47</v>
      </c>
      <c r="I28" s="119"/>
      <c r="J28" s="89">
        <f t="shared" ref="J28:P28" si="7">J8+J27</f>
        <v>17474181.32</v>
      </c>
      <c r="K28" s="89">
        <f t="shared" si="7"/>
        <v>0</v>
      </c>
      <c r="L28" s="89">
        <f t="shared" si="7"/>
        <v>17299790.52</v>
      </c>
      <c r="M28" s="89">
        <f t="shared" si="7"/>
        <v>174390.80000000028</v>
      </c>
      <c r="N28" s="89">
        <f t="shared" si="7"/>
        <v>0</v>
      </c>
      <c r="O28" s="89">
        <f t="shared" si="7"/>
        <v>17051690.52</v>
      </c>
      <c r="P28" s="89">
        <f t="shared" si="7"/>
        <v>174390.80000000028</v>
      </c>
    </row>
    <row r="29" spans="1:26" s="1" customFormat="1" ht="25.5" customHeight="1" x14ac:dyDescent="0.25">
      <c r="A29" s="107" t="s">
        <v>72</v>
      </c>
      <c r="B29" s="108" t="s">
        <v>34</v>
      </c>
      <c r="C29" s="106">
        <f>C23</f>
        <v>7214807</v>
      </c>
      <c r="D29" s="110">
        <f>D23</f>
        <v>-10583412</v>
      </c>
      <c r="E29" s="110">
        <f>E23</f>
        <v>17798219</v>
      </c>
      <c r="F29" s="110">
        <f>F23</f>
        <v>17533412</v>
      </c>
      <c r="Q29" s="23"/>
    </row>
    <row r="30" spans="1:26" s="1" customFormat="1" ht="15.75" customHeight="1" x14ac:dyDescent="0.2">
      <c r="A30" s="2"/>
      <c r="L30" s="37"/>
    </row>
    <row r="31" spans="1:26" s="1" customFormat="1" ht="12.75" customHeight="1" x14ac:dyDescent="0.2">
      <c r="A31" s="2"/>
      <c r="L31" s="37"/>
    </row>
    <row r="32" spans="1:26" s="1" customFormat="1" ht="14.25" customHeight="1" x14ac:dyDescent="0.2">
      <c r="A32" s="2"/>
      <c r="L32" s="37"/>
    </row>
    <row r="33" spans="1:14" s="1" customFormat="1" ht="23.25" customHeight="1" x14ac:dyDescent="0.25">
      <c r="A33" s="50" t="s">
        <v>92</v>
      </c>
      <c r="E33" s="50" t="s">
        <v>90</v>
      </c>
      <c r="L33" s="37"/>
    </row>
    <row r="34" spans="1:14" s="1" customFormat="1" ht="20.25" customHeight="1" x14ac:dyDescent="0.2">
      <c r="A34" s="2"/>
      <c r="L34" s="37"/>
    </row>
    <row r="35" spans="1:14" s="1" customFormat="1" ht="12.75" hidden="1" customHeight="1" x14ac:dyDescent="0.25">
      <c r="A35" s="2"/>
      <c r="B35" s="6" t="s">
        <v>19</v>
      </c>
      <c r="D35" s="30" t="s">
        <v>25</v>
      </c>
      <c r="E35" s="4" t="s">
        <v>91</v>
      </c>
      <c r="L35" s="8"/>
    </row>
    <row r="36" spans="1:14" s="1" customFormat="1" ht="14.25" hidden="1" customHeight="1" x14ac:dyDescent="0.25">
      <c r="A36" s="112" t="s">
        <v>40</v>
      </c>
      <c r="B36" s="112"/>
      <c r="C36" s="112"/>
      <c r="D36" s="60"/>
      <c r="E36" s="60"/>
      <c r="L36" s="23"/>
    </row>
    <row r="37" spans="1:14" s="1" customFormat="1" ht="15.75" hidden="1" customHeight="1" x14ac:dyDescent="0.25">
      <c r="A37" s="112" t="s">
        <v>16</v>
      </c>
      <c r="B37" s="112"/>
      <c r="C37" s="112"/>
      <c r="D37" s="38"/>
      <c r="E37" s="60"/>
      <c r="F37" s="23"/>
    </row>
    <row r="38" spans="1:14" s="1" customFormat="1" ht="15.75" hidden="1" customHeight="1" x14ac:dyDescent="0.2">
      <c r="A38" s="112" t="s">
        <v>39</v>
      </c>
      <c r="B38" s="112"/>
      <c r="C38" s="112"/>
      <c r="D38" s="39">
        <f>1257900+10164400+1111112</f>
        <v>12533412</v>
      </c>
      <c r="E38" s="63"/>
      <c r="I38" s="2" t="s">
        <v>23</v>
      </c>
      <c r="J38" s="2" t="s">
        <v>24</v>
      </c>
      <c r="K38" s="2"/>
    </row>
    <row r="39" spans="1:14" s="1" customFormat="1" ht="16.5" hidden="1" customHeight="1" x14ac:dyDescent="0.25">
      <c r="A39" s="112" t="s">
        <v>17</v>
      </c>
      <c r="B39" s="112"/>
      <c r="D39" s="60">
        <f>2000000+3000000</f>
        <v>5000000</v>
      </c>
      <c r="E39" s="60"/>
      <c r="F39" s="31"/>
      <c r="G39" s="23"/>
      <c r="H39" s="30"/>
      <c r="I39" s="7">
        <f>I40+I41</f>
        <v>0</v>
      </c>
      <c r="J39" s="7">
        <f>J40+J41</f>
        <v>0</v>
      </c>
      <c r="K39" s="7"/>
      <c r="L39" s="9" t="s">
        <v>22</v>
      </c>
    </row>
    <row r="40" spans="1:14" s="1" customFormat="1" ht="16.5" hidden="1" customHeight="1" x14ac:dyDescent="0.25">
      <c r="A40" s="112" t="s">
        <v>38</v>
      </c>
      <c r="B40" s="112"/>
      <c r="D40" s="38"/>
      <c r="E40" s="60"/>
      <c r="H40" s="30"/>
      <c r="I40" s="3"/>
      <c r="J40" s="3"/>
      <c r="K40" s="3"/>
      <c r="L40" s="10" t="s">
        <v>21</v>
      </c>
    </row>
    <row r="41" spans="1:14" s="1" customFormat="1" ht="16.5" hidden="1" customHeight="1" x14ac:dyDescent="0.25">
      <c r="A41" s="112" t="s">
        <v>52</v>
      </c>
      <c r="B41" s="112"/>
      <c r="D41" s="38"/>
      <c r="E41" s="60"/>
      <c r="H41" s="30"/>
      <c r="I41" s="3">
        <v>0</v>
      </c>
      <c r="J41" s="3"/>
      <c r="K41" s="3"/>
      <c r="L41" s="10" t="s">
        <v>20</v>
      </c>
    </row>
    <row r="42" spans="1:14" s="1" customFormat="1" ht="17.25" hidden="1" customHeight="1" x14ac:dyDescent="0.25">
      <c r="A42" s="114" t="s">
        <v>18</v>
      </c>
      <c r="B42" s="114"/>
      <c r="D42" s="40">
        <f>SUM(D36:D41)</f>
        <v>17533412</v>
      </c>
      <c r="E42" s="40">
        <f>SUM(E36:E41)</f>
        <v>0</v>
      </c>
    </row>
    <row r="43" spans="1:14" s="1" customFormat="1" ht="12.75" hidden="1" customHeight="1" x14ac:dyDescent="0.2">
      <c r="A43" s="2"/>
      <c r="L43" s="23"/>
      <c r="M43" s="23"/>
      <c r="N43" s="23"/>
    </row>
    <row r="44" spans="1:14" s="45" customFormat="1" ht="12.75" hidden="1" customHeight="1" x14ac:dyDescent="0.25">
      <c r="A44" s="41"/>
      <c r="B44" s="42" t="s">
        <v>26</v>
      </c>
      <c r="C44" s="42" t="s">
        <v>27</v>
      </c>
      <c r="D44" s="22" t="s">
        <v>36</v>
      </c>
      <c r="E44" s="43">
        <f>D27+D42</f>
        <v>0</v>
      </c>
      <c r="F44" s="44"/>
    </row>
    <row r="45" spans="1:14" s="15" customFormat="1" ht="16.5" hidden="1" customHeight="1" x14ac:dyDescent="0.25">
      <c r="A45" s="20" t="s">
        <v>31</v>
      </c>
      <c r="B45" s="47">
        <v>462345306</v>
      </c>
      <c r="C45" s="47">
        <v>40623800</v>
      </c>
      <c r="D45" s="24">
        <f>B45+C45</f>
        <v>502969106</v>
      </c>
      <c r="E45" s="13"/>
      <c r="F45" s="14"/>
      <c r="L45" s="16"/>
    </row>
    <row r="46" spans="1:14" s="15" customFormat="1" ht="16.5" hidden="1" customHeight="1" x14ac:dyDescent="0.25">
      <c r="A46" s="20" t="s">
        <v>32</v>
      </c>
      <c r="B46" s="51">
        <v>451761894</v>
      </c>
      <c r="C46" s="48">
        <v>58422019</v>
      </c>
      <c r="D46" s="49">
        <f>B46+C46</f>
        <v>510183913</v>
      </c>
      <c r="E46" s="11"/>
      <c r="F46" s="13"/>
      <c r="L46" s="16"/>
    </row>
    <row r="47" spans="1:14" s="12" customFormat="1" ht="16.5" hidden="1" customHeight="1" x14ac:dyDescent="0.25">
      <c r="A47" s="21" t="s">
        <v>28</v>
      </c>
      <c r="B47" s="26">
        <f>B45-B46</f>
        <v>10583412</v>
      </c>
      <c r="C47" s="27">
        <f>C45-C46</f>
        <v>-17798219</v>
      </c>
      <c r="D47" s="25">
        <f>B47+C47</f>
        <v>-7214807</v>
      </c>
      <c r="E47" s="15"/>
      <c r="L47" s="17"/>
    </row>
    <row r="48" spans="1:14" s="12" customFormat="1" ht="16.5" hidden="1" customHeight="1" x14ac:dyDescent="0.25">
      <c r="A48" s="21"/>
      <c r="B48" s="33" t="s">
        <v>29</v>
      </c>
      <c r="C48" s="33" t="s">
        <v>29</v>
      </c>
      <c r="D48" s="28"/>
      <c r="H48" s="29"/>
      <c r="L48" s="17"/>
    </row>
    <row r="49" spans="1:12" s="12" customFormat="1" ht="18.75" hidden="1" customHeight="1" x14ac:dyDescent="0.25">
      <c r="A49" s="113" t="s">
        <v>48</v>
      </c>
      <c r="B49" s="113"/>
      <c r="C49" s="113"/>
      <c r="D49" s="113"/>
      <c r="L49" s="17"/>
    </row>
    <row r="50" spans="1:12" s="18" customFormat="1" ht="15" hidden="1" customHeight="1" x14ac:dyDescent="0.25">
      <c r="A50" s="35" t="s">
        <v>30</v>
      </c>
      <c r="B50" s="34">
        <f>D29+B47</f>
        <v>0</v>
      </c>
      <c r="C50" s="34">
        <f>E29+C47</f>
        <v>0</v>
      </c>
      <c r="D50" s="36">
        <f>B50+C50</f>
        <v>0</v>
      </c>
      <c r="L50" s="19"/>
    </row>
    <row r="51" spans="1:12" s="1" customFormat="1" ht="12.75" customHeight="1" x14ac:dyDescent="0.2">
      <c r="A51" s="2"/>
    </row>
    <row r="52" spans="1:12" ht="12.75" customHeight="1" x14ac:dyDescent="0.2">
      <c r="B52" s="23"/>
      <c r="E52" s="3"/>
      <c r="I52" s="23"/>
    </row>
    <row r="53" spans="1:12" ht="18.75" customHeight="1" x14ac:dyDescent="0.25">
      <c r="B53" s="46"/>
      <c r="C53" s="32"/>
    </row>
    <row r="54" spans="1:12" ht="12.75" customHeight="1" x14ac:dyDescent="0.25">
      <c r="E54" s="11"/>
    </row>
  </sheetData>
  <mergeCells count="37">
    <mergeCell ref="D1:F1"/>
    <mergeCell ref="D7:D9"/>
    <mergeCell ref="E8:E9"/>
    <mergeCell ref="A7:A9"/>
    <mergeCell ref="F8:F9"/>
    <mergeCell ref="H2:I2"/>
    <mergeCell ref="A6:E6"/>
    <mergeCell ref="H12:I12"/>
    <mergeCell ref="H13:I13"/>
    <mergeCell ref="H10:I10"/>
    <mergeCell ref="H14:I14"/>
    <mergeCell ref="E7:F7"/>
    <mergeCell ref="A3:F3"/>
    <mergeCell ref="H11:I11"/>
    <mergeCell ref="H3:I3"/>
    <mergeCell ref="H6:I6"/>
    <mergeCell ref="H7:I7"/>
    <mergeCell ref="H8:I8"/>
    <mergeCell ref="A4:B4"/>
    <mergeCell ref="A5:B5"/>
    <mergeCell ref="B7:B9"/>
    <mergeCell ref="C7:C9"/>
    <mergeCell ref="A11:F11"/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A40:B40"/>
    <mergeCell ref="A36:C36"/>
    <mergeCell ref="A38:C38"/>
    <mergeCell ref="A22:F22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2026-06-16T08:03:45Z</cp:lastPrinted>
  <dcterms:created xsi:type="dcterms:W3CDTF">2014-01-17T10:52:16Z</dcterms:created>
  <dcterms:modified xsi:type="dcterms:W3CDTF">2026-07-20T13:55:46Z</dcterms:modified>
</cp:coreProperties>
</file>