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Лист1!$A$1:$AA$163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6" i="1" l="1"/>
  <c r="L158" i="1"/>
  <c r="L151" i="1"/>
  <c r="L138" i="1"/>
  <c r="Z121" i="1"/>
  <c r="AA121" i="1" s="1"/>
  <c r="Y121" i="1"/>
  <c r="E121" i="1"/>
  <c r="V107" i="1"/>
  <c r="U107" i="1"/>
  <c r="S107" i="1"/>
  <c r="R107" i="1"/>
  <c r="R106" i="1" s="1"/>
  <c r="Q107" i="1"/>
  <c r="P107" i="1"/>
  <c r="P106" i="1" s="1"/>
  <c r="O107" i="1"/>
  <c r="N107" i="1"/>
  <c r="M107" i="1"/>
  <c r="K107" i="1"/>
  <c r="K106" i="1" s="1"/>
  <c r="J107" i="1"/>
  <c r="I107" i="1"/>
  <c r="I106" i="1" s="1"/>
  <c r="H107" i="1"/>
  <c r="G107" i="1"/>
  <c r="F107" i="1"/>
  <c r="D107" i="1"/>
  <c r="D106" i="1" s="1"/>
  <c r="C107" i="1"/>
  <c r="Z108" i="1"/>
  <c r="Y108" i="1"/>
  <c r="E108" i="1"/>
  <c r="L98" i="1"/>
  <c r="G93" i="1"/>
  <c r="D94" i="1"/>
  <c r="C94" i="1"/>
  <c r="L49" i="1"/>
  <c r="L47" i="1"/>
  <c r="K23" i="1"/>
  <c r="K17" i="1"/>
  <c r="P16" i="1"/>
  <c r="V41" i="1"/>
  <c r="U41" i="1"/>
  <c r="T41" i="1"/>
  <c r="S41" i="1"/>
  <c r="K41" i="1"/>
  <c r="J41" i="1"/>
  <c r="L37" i="1"/>
  <c r="L36" i="1"/>
  <c r="J17" i="1"/>
  <c r="H16" i="1"/>
  <c r="Z44" i="1"/>
  <c r="Y44" i="1"/>
  <c r="AA44" i="1" s="1"/>
  <c r="X44" i="1"/>
  <c r="W44" i="1"/>
  <c r="E44" i="1"/>
  <c r="L43" i="1"/>
  <c r="Z43" i="1"/>
  <c r="AA43" i="1" s="1"/>
  <c r="Y43" i="1"/>
  <c r="V38" i="1"/>
  <c r="U38" i="1"/>
  <c r="T38" i="1"/>
  <c r="S38" i="1"/>
  <c r="R38" i="1"/>
  <c r="Q38" i="1"/>
  <c r="P38" i="1"/>
  <c r="O38" i="1"/>
  <c r="L40" i="1"/>
  <c r="E39" i="1"/>
  <c r="Z40" i="1"/>
  <c r="AA40" i="1" s="1"/>
  <c r="Y40" i="1"/>
  <c r="Z39" i="1"/>
  <c r="Y39" i="1"/>
  <c r="AA39" i="1" s="1"/>
  <c r="N38" i="1"/>
  <c r="M38" i="1"/>
  <c r="K38" i="1"/>
  <c r="J38" i="1"/>
  <c r="L38" i="1" s="1"/>
  <c r="I38" i="1"/>
  <c r="H38" i="1"/>
  <c r="G38" i="1"/>
  <c r="F38" i="1"/>
  <c r="D38" i="1"/>
  <c r="Z38" i="1"/>
  <c r="C38" i="1"/>
  <c r="E38" i="1" s="1"/>
  <c r="Z37" i="1"/>
  <c r="Y37" i="1"/>
  <c r="AA37" i="1" s="1"/>
  <c r="Z36" i="1"/>
  <c r="Y36" i="1"/>
  <c r="AA36" i="1" s="1"/>
  <c r="V35" i="1"/>
  <c r="V16" i="1" s="1"/>
  <c r="U35" i="1"/>
  <c r="T35" i="1"/>
  <c r="S35" i="1"/>
  <c r="R35" i="1"/>
  <c r="Q35" i="1"/>
  <c r="P35" i="1"/>
  <c r="O35" i="1"/>
  <c r="N35" i="1"/>
  <c r="N16" i="1" s="1"/>
  <c r="M35" i="1"/>
  <c r="M16" i="1" s="1"/>
  <c r="K35" i="1"/>
  <c r="J35" i="1"/>
  <c r="L35" i="1" s="1"/>
  <c r="I35" i="1"/>
  <c r="H35" i="1"/>
  <c r="G35" i="1"/>
  <c r="F35" i="1"/>
  <c r="D35" i="1"/>
  <c r="D16" i="1" s="1"/>
  <c r="C35" i="1"/>
  <c r="W38" i="1"/>
  <c r="X38" i="1"/>
  <c r="Z33" i="1"/>
  <c r="Y33" i="1"/>
  <c r="AA33" i="1" s="1"/>
  <c r="Z32" i="1"/>
  <c r="AA32" i="1" s="1"/>
  <c r="Y32" i="1"/>
  <c r="L33" i="1"/>
  <c r="L32" i="1"/>
  <c r="V31" i="1"/>
  <c r="U31" i="1"/>
  <c r="T31" i="1"/>
  <c r="S31" i="1"/>
  <c r="R31" i="1"/>
  <c r="Q31" i="1"/>
  <c r="P31" i="1"/>
  <c r="O31" i="1"/>
  <c r="N31" i="1"/>
  <c r="M31" i="1"/>
  <c r="K31" i="1"/>
  <c r="J31" i="1"/>
  <c r="Y31" i="1" s="1"/>
  <c r="AA31" i="1" s="1"/>
  <c r="I31" i="1"/>
  <c r="H31" i="1"/>
  <c r="G31" i="1"/>
  <c r="F31" i="1"/>
  <c r="D31" i="1"/>
  <c r="C31" i="1"/>
  <c r="U22" i="1"/>
  <c r="S22" i="1"/>
  <c r="J22" i="1"/>
  <c r="L22" i="1" s="1"/>
  <c r="V17" i="1"/>
  <c r="T17" i="1"/>
  <c r="C15" i="1"/>
  <c r="Y15" i="1" s="1"/>
  <c r="U17" i="1"/>
  <c r="U16" i="1" s="1"/>
  <c r="Z14" i="1"/>
  <c r="AA14" i="1"/>
  <c r="V96" i="1"/>
  <c r="U96" i="1"/>
  <c r="T96" i="1"/>
  <c r="S96" i="1"/>
  <c r="R96" i="1"/>
  <c r="Q96" i="1"/>
  <c r="P96" i="1"/>
  <c r="O96" i="1"/>
  <c r="N96" i="1"/>
  <c r="M96" i="1"/>
  <c r="K96" i="1"/>
  <c r="L96" i="1" s="1"/>
  <c r="J96" i="1"/>
  <c r="I96" i="1"/>
  <c r="H96" i="1"/>
  <c r="G96" i="1"/>
  <c r="F96" i="1"/>
  <c r="D96" i="1"/>
  <c r="C96" i="1"/>
  <c r="Z97" i="1"/>
  <c r="Y97" i="1"/>
  <c r="AA97" i="1"/>
  <c r="E97" i="1"/>
  <c r="Y17" i="1"/>
  <c r="L42" i="1"/>
  <c r="S17" i="1"/>
  <c r="I12" i="1"/>
  <c r="G12" i="1"/>
  <c r="F12" i="1"/>
  <c r="H12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K139" i="1"/>
  <c r="K123" i="1" s="1"/>
  <c r="J139" i="1"/>
  <c r="X80" i="1"/>
  <c r="W80" i="1"/>
  <c r="V80" i="1"/>
  <c r="U80" i="1"/>
  <c r="T80" i="1"/>
  <c r="S80" i="1"/>
  <c r="R80" i="1"/>
  <c r="Q80" i="1"/>
  <c r="P80" i="1"/>
  <c r="O80" i="1"/>
  <c r="N80" i="1"/>
  <c r="M80" i="1"/>
  <c r="K80" i="1"/>
  <c r="J80" i="1"/>
  <c r="X93" i="1"/>
  <c r="W93" i="1"/>
  <c r="V93" i="1"/>
  <c r="U93" i="1"/>
  <c r="T93" i="1"/>
  <c r="S93" i="1"/>
  <c r="R93" i="1"/>
  <c r="Q93" i="1"/>
  <c r="P93" i="1"/>
  <c r="O93" i="1"/>
  <c r="N93" i="1"/>
  <c r="M93" i="1"/>
  <c r="K93" i="1"/>
  <c r="J93" i="1"/>
  <c r="I93" i="1"/>
  <c r="H93" i="1"/>
  <c r="F93" i="1"/>
  <c r="D93" i="1"/>
  <c r="C93" i="1"/>
  <c r="X35" i="1"/>
  <c r="X16" i="1" s="1"/>
  <c r="W35" i="1"/>
  <c r="V46" i="1"/>
  <c r="T46" i="1"/>
  <c r="E15" i="1"/>
  <c r="U114" i="1"/>
  <c r="S114" i="1"/>
  <c r="J114" i="1"/>
  <c r="D114" i="1"/>
  <c r="Z114" i="1" s="1"/>
  <c r="AA114" i="1" s="1"/>
  <c r="C114" i="1"/>
  <c r="Y114" i="1"/>
  <c r="Z142" i="1"/>
  <c r="AA142" i="1"/>
  <c r="Y142" i="1"/>
  <c r="L142" i="1"/>
  <c r="Z116" i="1"/>
  <c r="AA116" i="1" s="1"/>
  <c r="Y116" i="1"/>
  <c r="L116" i="1"/>
  <c r="Z115" i="1"/>
  <c r="Y115" i="1"/>
  <c r="AA115" i="1" s="1"/>
  <c r="E115" i="1"/>
  <c r="E94" i="1"/>
  <c r="E45" i="1"/>
  <c r="E28" i="1"/>
  <c r="L21" i="1"/>
  <c r="L156" i="1"/>
  <c r="E149" i="1"/>
  <c r="L141" i="1"/>
  <c r="L139" i="1" s="1"/>
  <c r="L140" i="1"/>
  <c r="V127" i="1"/>
  <c r="V125" i="1" s="1"/>
  <c r="V123" i="1" s="1"/>
  <c r="U127" i="1"/>
  <c r="U125" i="1"/>
  <c r="S127" i="1"/>
  <c r="S125" i="1"/>
  <c r="Z128" i="1"/>
  <c r="Y128" i="1"/>
  <c r="Z42" i="1"/>
  <c r="AA42" i="1" s="1"/>
  <c r="Y42" i="1"/>
  <c r="Z15" i="1"/>
  <c r="Y14" i="1"/>
  <c r="L13" i="1"/>
  <c r="Z157" i="1"/>
  <c r="Y157" i="1"/>
  <c r="AA157" i="1" s="1"/>
  <c r="E157" i="1"/>
  <c r="Y149" i="1"/>
  <c r="E148" i="1"/>
  <c r="T127" i="1"/>
  <c r="T125" i="1"/>
  <c r="Z113" i="1"/>
  <c r="Z112" i="1"/>
  <c r="AA112" i="1" s="1"/>
  <c r="Y113" i="1"/>
  <c r="Y112" i="1"/>
  <c r="E113" i="1"/>
  <c r="X112" i="1"/>
  <c r="W112" i="1"/>
  <c r="V112" i="1"/>
  <c r="U112" i="1"/>
  <c r="U106" i="1" s="1"/>
  <c r="T112" i="1"/>
  <c r="S112" i="1"/>
  <c r="R112" i="1"/>
  <c r="Q112" i="1"/>
  <c r="P112" i="1"/>
  <c r="O112" i="1"/>
  <c r="N112" i="1"/>
  <c r="M112" i="1"/>
  <c r="M106" i="1" s="1"/>
  <c r="K112" i="1"/>
  <c r="J112" i="1"/>
  <c r="I112" i="1"/>
  <c r="H112" i="1"/>
  <c r="G112" i="1"/>
  <c r="F112" i="1"/>
  <c r="D112" i="1"/>
  <c r="E112" i="1" s="1"/>
  <c r="C112" i="1"/>
  <c r="Z45" i="1"/>
  <c r="AA45" i="1" s="1"/>
  <c r="Y45" i="1"/>
  <c r="Z41" i="1"/>
  <c r="X41" i="1"/>
  <c r="W41" i="1"/>
  <c r="C23" i="1"/>
  <c r="E23" i="1" s="1"/>
  <c r="D23" i="1"/>
  <c r="G23" i="1"/>
  <c r="I23" i="1"/>
  <c r="Z150" i="1"/>
  <c r="AA150" i="1" s="1"/>
  <c r="Y150" i="1"/>
  <c r="U23" i="1"/>
  <c r="V23" i="1"/>
  <c r="V159" i="1"/>
  <c r="U159" i="1"/>
  <c r="T159" i="1"/>
  <c r="S159" i="1"/>
  <c r="R159" i="1"/>
  <c r="Q159" i="1"/>
  <c r="P159" i="1"/>
  <c r="O159" i="1"/>
  <c r="N159" i="1"/>
  <c r="M159" i="1"/>
  <c r="K159" i="1"/>
  <c r="L159" i="1" s="1"/>
  <c r="J159" i="1"/>
  <c r="I159" i="1"/>
  <c r="H159" i="1"/>
  <c r="G159" i="1"/>
  <c r="F159" i="1"/>
  <c r="D159" i="1"/>
  <c r="E159" i="1"/>
  <c r="C159" i="1"/>
  <c r="Z148" i="1"/>
  <c r="AA148" i="1"/>
  <c r="Y148" i="1"/>
  <c r="Z140" i="1"/>
  <c r="Z139" i="1"/>
  <c r="Y140" i="1"/>
  <c r="Z124" i="1"/>
  <c r="Y124" i="1"/>
  <c r="AA124" i="1"/>
  <c r="U46" i="1"/>
  <c r="S46" i="1"/>
  <c r="X34" i="1"/>
  <c r="W34" i="1"/>
  <c r="K46" i="1"/>
  <c r="J46" i="1"/>
  <c r="Z153" i="1"/>
  <c r="AA153" i="1"/>
  <c r="Y153" i="1"/>
  <c r="E153" i="1"/>
  <c r="L133" i="1"/>
  <c r="Y133" i="1"/>
  <c r="Z133" i="1"/>
  <c r="AA133" i="1" s="1"/>
  <c r="E22" i="1"/>
  <c r="E21" i="1"/>
  <c r="C139" i="1"/>
  <c r="C90" i="1"/>
  <c r="D90" i="1"/>
  <c r="Z49" i="1"/>
  <c r="Y49" i="1"/>
  <c r="AA49" i="1" s="1"/>
  <c r="Z48" i="1"/>
  <c r="Y48" i="1"/>
  <c r="AA48" i="1" s="1"/>
  <c r="Z47" i="1"/>
  <c r="Y47" i="1"/>
  <c r="E48" i="1"/>
  <c r="E47" i="1"/>
  <c r="D46" i="1"/>
  <c r="C46" i="1"/>
  <c r="Z30" i="1"/>
  <c r="AA30" i="1" s="1"/>
  <c r="Y30" i="1"/>
  <c r="X30" i="1"/>
  <c r="W30" i="1"/>
  <c r="W16" i="1"/>
  <c r="E30" i="1"/>
  <c r="Z28" i="1"/>
  <c r="Y28" i="1"/>
  <c r="AA28" i="1" s="1"/>
  <c r="L29" i="1"/>
  <c r="E29" i="1"/>
  <c r="E27" i="1"/>
  <c r="Z29" i="1"/>
  <c r="Z27" i="1"/>
  <c r="AA27" i="1" s="1"/>
  <c r="Y29" i="1"/>
  <c r="Y27" i="1"/>
  <c r="V26" i="1"/>
  <c r="U26" i="1"/>
  <c r="T26" i="1"/>
  <c r="S26" i="1"/>
  <c r="S16" i="1" s="1"/>
  <c r="R26" i="1"/>
  <c r="R16" i="1" s="1"/>
  <c r="Q26" i="1"/>
  <c r="P26" i="1"/>
  <c r="O26" i="1"/>
  <c r="N26" i="1"/>
  <c r="M26" i="1"/>
  <c r="K26" i="1"/>
  <c r="K16" i="1"/>
  <c r="J26" i="1"/>
  <c r="I26" i="1"/>
  <c r="I16" i="1" s="1"/>
  <c r="H26" i="1"/>
  <c r="G26" i="1"/>
  <c r="G16" i="1" s="1"/>
  <c r="F26" i="1"/>
  <c r="D26" i="1"/>
  <c r="Z26" i="1" s="1"/>
  <c r="C26" i="1"/>
  <c r="E26" i="1" s="1"/>
  <c r="Z25" i="1"/>
  <c r="AA25" i="1" s="1"/>
  <c r="Z24" i="1"/>
  <c r="Y25" i="1"/>
  <c r="Y24" i="1"/>
  <c r="AA24" i="1"/>
  <c r="E25" i="1"/>
  <c r="E24" i="1"/>
  <c r="T23" i="1"/>
  <c r="T16" i="1" s="1"/>
  <c r="S23" i="1"/>
  <c r="R23" i="1"/>
  <c r="Q23" i="1"/>
  <c r="Q16" i="1"/>
  <c r="P23" i="1"/>
  <c r="O23" i="1"/>
  <c r="O16" i="1"/>
  <c r="N23" i="1"/>
  <c r="M23" i="1"/>
  <c r="Z23" i="1"/>
  <c r="J23" i="1"/>
  <c r="H23" i="1"/>
  <c r="F23" i="1"/>
  <c r="F16" i="1" s="1"/>
  <c r="Z22" i="1"/>
  <c r="Z21" i="1"/>
  <c r="Y21" i="1"/>
  <c r="AA21" i="1" s="1"/>
  <c r="V12" i="1"/>
  <c r="U12" i="1"/>
  <c r="T12" i="1"/>
  <c r="S12" i="1"/>
  <c r="R12" i="1"/>
  <c r="Q12" i="1"/>
  <c r="P12" i="1"/>
  <c r="O12" i="1"/>
  <c r="N12" i="1"/>
  <c r="M12" i="1"/>
  <c r="K12" i="1"/>
  <c r="L12" i="1" s="1"/>
  <c r="J12" i="1"/>
  <c r="U117" i="1"/>
  <c r="U145" i="1"/>
  <c r="U144" i="1"/>
  <c r="U137" i="1"/>
  <c r="U123" i="1" s="1"/>
  <c r="U110" i="1"/>
  <c r="U103" i="1"/>
  <c r="U99" i="1"/>
  <c r="U90" i="1"/>
  <c r="U89" i="1"/>
  <c r="U86" i="1"/>
  <c r="U83" i="1"/>
  <c r="U82" i="1"/>
  <c r="U84" i="1"/>
  <c r="U73" i="1"/>
  <c r="U63" i="1"/>
  <c r="U50" i="1" s="1"/>
  <c r="U58" i="1"/>
  <c r="U55" i="1"/>
  <c r="U51" i="1"/>
  <c r="L119" i="1"/>
  <c r="V117" i="1"/>
  <c r="L122" i="1"/>
  <c r="Z120" i="1"/>
  <c r="Y120" i="1"/>
  <c r="AA120" i="1" s="1"/>
  <c r="E120" i="1"/>
  <c r="E101" i="1"/>
  <c r="L95" i="1"/>
  <c r="Z95" i="1"/>
  <c r="AA95" i="1"/>
  <c r="Z94" i="1"/>
  <c r="Z93" i="1"/>
  <c r="AA93" i="1"/>
  <c r="Y95" i="1"/>
  <c r="Y94" i="1"/>
  <c r="Y93" i="1"/>
  <c r="E138" i="1"/>
  <c r="S103" i="1"/>
  <c r="S99" i="1" s="1"/>
  <c r="C145" i="1"/>
  <c r="Y145" i="1"/>
  <c r="Y144" i="1" s="1"/>
  <c r="C103" i="1"/>
  <c r="C99" i="1"/>
  <c r="L104" i="1"/>
  <c r="J103" i="1"/>
  <c r="J99" i="1" s="1"/>
  <c r="L99" i="1" s="1"/>
  <c r="Z129" i="1"/>
  <c r="Z127" i="1" s="1"/>
  <c r="Y129" i="1"/>
  <c r="AA129" i="1" s="1"/>
  <c r="Y130" i="1"/>
  <c r="Y132" i="1"/>
  <c r="Z18" i="1"/>
  <c r="AA18" i="1"/>
  <c r="Z19" i="1"/>
  <c r="Z16" i="1" s="1"/>
  <c r="Z20" i="1"/>
  <c r="AA20" i="1"/>
  <c r="Y18" i="1"/>
  <c r="Y19" i="1"/>
  <c r="Y20" i="1"/>
  <c r="E156" i="1"/>
  <c r="L129" i="1"/>
  <c r="Z61" i="1"/>
  <c r="Y61" i="1"/>
  <c r="AA61" i="1" s="1"/>
  <c r="E61" i="1"/>
  <c r="Z60" i="1"/>
  <c r="Y60" i="1"/>
  <c r="AA60" i="1" s="1"/>
  <c r="E60" i="1"/>
  <c r="E59" i="1"/>
  <c r="Y138" i="1"/>
  <c r="S137" i="1"/>
  <c r="S123" i="1" s="1"/>
  <c r="Z141" i="1"/>
  <c r="Y141" i="1"/>
  <c r="AA141" i="1"/>
  <c r="Z135" i="1"/>
  <c r="AA135" i="1"/>
  <c r="Y135" i="1"/>
  <c r="Z134" i="1"/>
  <c r="AA134" i="1"/>
  <c r="Y134" i="1"/>
  <c r="L134" i="1"/>
  <c r="Z119" i="1"/>
  <c r="Y119" i="1"/>
  <c r="AA119" i="1" s="1"/>
  <c r="E119" i="1"/>
  <c r="L111" i="1"/>
  <c r="Z59" i="1"/>
  <c r="AA59" i="1" s="1"/>
  <c r="Y59" i="1"/>
  <c r="D58" i="1"/>
  <c r="C58" i="1"/>
  <c r="Y58" i="1"/>
  <c r="AA58" i="1" s="1"/>
  <c r="E78" i="1"/>
  <c r="E77" i="1"/>
  <c r="E76" i="1"/>
  <c r="E75" i="1"/>
  <c r="E74" i="1"/>
  <c r="Z74" i="1"/>
  <c r="AA74" i="1" s="1"/>
  <c r="Z78" i="1"/>
  <c r="AA78" i="1"/>
  <c r="Z77" i="1"/>
  <c r="Z76" i="1"/>
  <c r="AA76" i="1" s="1"/>
  <c r="Z75" i="1"/>
  <c r="AA75" i="1"/>
  <c r="Y78" i="1"/>
  <c r="Y77" i="1"/>
  <c r="AA77" i="1" s="1"/>
  <c r="Y76" i="1"/>
  <c r="Y75" i="1"/>
  <c r="Y74" i="1"/>
  <c r="O145" i="1"/>
  <c r="O144" i="1"/>
  <c r="Z151" i="1"/>
  <c r="AA151" i="1"/>
  <c r="Y151" i="1"/>
  <c r="Z154" i="1"/>
  <c r="Z152" i="1"/>
  <c r="AA152" i="1" s="1"/>
  <c r="Z147" i="1"/>
  <c r="Y147" i="1"/>
  <c r="Z146" i="1"/>
  <c r="AA146" i="1"/>
  <c r="L147" i="1"/>
  <c r="X127" i="1"/>
  <c r="X125" i="1"/>
  <c r="W127" i="1"/>
  <c r="W125" i="1"/>
  <c r="W123" i="1"/>
  <c r="R127" i="1"/>
  <c r="R125" i="1"/>
  <c r="R123" i="1" s="1"/>
  <c r="Q127" i="1"/>
  <c r="Q125" i="1"/>
  <c r="Q123" i="1" s="1"/>
  <c r="P127" i="1"/>
  <c r="P125" i="1"/>
  <c r="P123" i="1" s="1"/>
  <c r="O127" i="1"/>
  <c r="O125" i="1" s="1"/>
  <c r="O123" i="1" s="1"/>
  <c r="N127" i="1"/>
  <c r="N125" i="1"/>
  <c r="N123" i="1" s="1"/>
  <c r="M127" i="1"/>
  <c r="M125" i="1"/>
  <c r="M123" i="1" s="1"/>
  <c r="I127" i="1"/>
  <c r="I125" i="1" s="1"/>
  <c r="I123" i="1" s="1"/>
  <c r="H127" i="1"/>
  <c r="H125" i="1" s="1"/>
  <c r="H123" i="1" s="1"/>
  <c r="G127" i="1"/>
  <c r="G125" i="1" s="1"/>
  <c r="G123" i="1" s="1"/>
  <c r="F127" i="1"/>
  <c r="F125" i="1"/>
  <c r="F123" i="1"/>
  <c r="D127" i="1"/>
  <c r="D125" i="1"/>
  <c r="C127" i="1"/>
  <c r="C125" i="1" s="1"/>
  <c r="C123" i="1" s="1"/>
  <c r="R145" i="1"/>
  <c r="R144" i="1"/>
  <c r="R110" i="1"/>
  <c r="H80" i="1"/>
  <c r="H103" i="1"/>
  <c r="H99" i="1"/>
  <c r="H110" i="1"/>
  <c r="H106" i="1" s="1"/>
  <c r="H145" i="1"/>
  <c r="H144" i="1" s="1"/>
  <c r="I139" i="1"/>
  <c r="G139" i="1"/>
  <c r="L132" i="1"/>
  <c r="L130" i="1"/>
  <c r="L126" i="1"/>
  <c r="W117" i="1"/>
  <c r="Y143" i="1"/>
  <c r="Y139" i="1" s="1"/>
  <c r="AA139" i="1" s="1"/>
  <c r="Z143" i="1"/>
  <c r="Z138" i="1"/>
  <c r="AA138" i="1" s="1"/>
  <c r="Z136" i="1"/>
  <c r="Z132" i="1"/>
  <c r="AA132" i="1" s="1"/>
  <c r="Z131" i="1"/>
  <c r="AA131" i="1" s="1"/>
  <c r="Z130" i="1"/>
  <c r="AA130" i="1"/>
  <c r="Z126" i="1"/>
  <c r="Z125" i="1" s="1"/>
  <c r="Y136" i="1"/>
  <c r="AA136" i="1"/>
  <c r="Y126" i="1"/>
  <c r="X137" i="1"/>
  <c r="W137" i="1"/>
  <c r="V137" i="1"/>
  <c r="T137" i="1"/>
  <c r="T123" i="1" s="1"/>
  <c r="R137" i="1"/>
  <c r="Q137" i="1"/>
  <c r="P137" i="1"/>
  <c r="O137" i="1"/>
  <c r="N137" i="1"/>
  <c r="M137" i="1"/>
  <c r="K137" i="1"/>
  <c r="L137" i="1"/>
  <c r="J137" i="1"/>
  <c r="I137" i="1"/>
  <c r="I80" i="1"/>
  <c r="I103" i="1"/>
  <c r="I99" i="1"/>
  <c r="I110" i="1"/>
  <c r="I145" i="1"/>
  <c r="I144" i="1"/>
  <c r="H137" i="1"/>
  <c r="G137" i="1"/>
  <c r="F137" i="1"/>
  <c r="D137" i="1"/>
  <c r="Z137" i="1" s="1"/>
  <c r="AA137" i="1" s="1"/>
  <c r="D123" i="1"/>
  <c r="E123" i="1" s="1"/>
  <c r="C137" i="1"/>
  <c r="M103" i="1"/>
  <c r="M99" i="1" s="1"/>
  <c r="Y154" i="1"/>
  <c r="Y152" i="1"/>
  <c r="Y146" i="1"/>
  <c r="E152" i="1"/>
  <c r="E147" i="1"/>
  <c r="X145" i="1"/>
  <c r="X144" i="1"/>
  <c r="W145" i="1"/>
  <c r="W144" i="1"/>
  <c r="V145" i="1"/>
  <c r="V144" i="1" s="1"/>
  <c r="T145" i="1"/>
  <c r="T144" i="1" s="1"/>
  <c r="S145" i="1"/>
  <c r="S144" i="1"/>
  <c r="Q145" i="1"/>
  <c r="Q144" i="1"/>
  <c r="P145" i="1"/>
  <c r="P144" i="1" s="1"/>
  <c r="N145" i="1"/>
  <c r="N144" i="1" s="1"/>
  <c r="M145" i="1"/>
  <c r="M144" i="1"/>
  <c r="K145" i="1"/>
  <c r="K144" i="1"/>
  <c r="J145" i="1"/>
  <c r="J144" i="1" s="1"/>
  <c r="L144" i="1" s="1"/>
  <c r="G145" i="1"/>
  <c r="G144" i="1"/>
  <c r="F145" i="1"/>
  <c r="F144" i="1" s="1"/>
  <c r="D145" i="1"/>
  <c r="X123" i="1"/>
  <c r="X114" i="1"/>
  <c r="X106" i="1" s="1"/>
  <c r="W114" i="1"/>
  <c r="V114" i="1"/>
  <c r="T114" i="1"/>
  <c r="R114" i="1"/>
  <c r="Q114" i="1"/>
  <c r="P114" i="1"/>
  <c r="O114" i="1"/>
  <c r="N114" i="1"/>
  <c r="M114" i="1"/>
  <c r="K114" i="1"/>
  <c r="I114" i="1"/>
  <c r="H114" i="1"/>
  <c r="G114" i="1"/>
  <c r="F114" i="1"/>
  <c r="X117" i="1"/>
  <c r="R117" i="1"/>
  <c r="Q117" i="1"/>
  <c r="N117" i="1"/>
  <c r="F117" i="1"/>
  <c r="X110" i="1"/>
  <c r="W110" i="1"/>
  <c r="G110" i="1"/>
  <c r="G106" i="1" s="1"/>
  <c r="F110" i="1"/>
  <c r="F106" i="1" s="1"/>
  <c r="D110" i="1"/>
  <c r="C110" i="1"/>
  <c r="C106" i="1" s="1"/>
  <c r="X107" i="1"/>
  <c r="W107" i="1"/>
  <c r="W106" i="1" s="1"/>
  <c r="Z105" i="1"/>
  <c r="Z104" i="1"/>
  <c r="Z103" i="1" s="1"/>
  <c r="AA103" i="1" s="1"/>
  <c r="Y105" i="1"/>
  <c r="Y104" i="1"/>
  <c r="Y103" i="1" s="1"/>
  <c r="E105" i="1"/>
  <c r="E104" i="1"/>
  <c r="X103" i="1"/>
  <c r="X99" i="1" s="1"/>
  <c r="W103" i="1"/>
  <c r="W99" i="1"/>
  <c r="V103" i="1"/>
  <c r="V99" i="1"/>
  <c r="T103" i="1"/>
  <c r="T99" i="1" s="1"/>
  <c r="R103" i="1"/>
  <c r="R99" i="1" s="1"/>
  <c r="Q99" i="1"/>
  <c r="P103" i="1"/>
  <c r="P99" i="1" s="1"/>
  <c r="O103" i="1"/>
  <c r="O99" i="1"/>
  <c r="N103" i="1"/>
  <c r="N99" i="1"/>
  <c r="K103" i="1"/>
  <c r="G103" i="1"/>
  <c r="G99" i="1" s="1"/>
  <c r="F103" i="1"/>
  <c r="F99" i="1"/>
  <c r="D103" i="1"/>
  <c r="E103" i="1" s="1"/>
  <c r="D99" i="1"/>
  <c r="E99" i="1" s="1"/>
  <c r="Z98" i="1"/>
  <c r="Z96" i="1"/>
  <c r="AA96" i="1" s="1"/>
  <c r="Y98" i="1"/>
  <c r="Y96" i="1"/>
  <c r="X96" i="1"/>
  <c r="W96" i="1"/>
  <c r="X90" i="1"/>
  <c r="W90" i="1"/>
  <c r="V90" i="1"/>
  <c r="V89" i="1" s="1"/>
  <c r="T90" i="1"/>
  <c r="T89" i="1"/>
  <c r="S90" i="1"/>
  <c r="S89" i="1"/>
  <c r="R90" i="1"/>
  <c r="R89" i="1"/>
  <c r="Q90" i="1"/>
  <c r="Q89" i="1" s="1"/>
  <c r="P90" i="1"/>
  <c r="P89" i="1"/>
  <c r="O90" i="1"/>
  <c r="O89" i="1"/>
  <c r="N90" i="1"/>
  <c r="N89" i="1"/>
  <c r="M90" i="1"/>
  <c r="M89" i="1" s="1"/>
  <c r="K90" i="1"/>
  <c r="K89" i="1"/>
  <c r="Z89" i="1" s="1"/>
  <c r="AA89" i="1" s="1"/>
  <c r="J90" i="1"/>
  <c r="J89" i="1" s="1"/>
  <c r="Y89" i="1" s="1"/>
  <c r="I90" i="1"/>
  <c r="I89" i="1" s="1"/>
  <c r="H90" i="1"/>
  <c r="H89" i="1"/>
  <c r="G90" i="1"/>
  <c r="G89" i="1"/>
  <c r="F90" i="1"/>
  <c r="F89" i="1"/>
  <c r="X86" i="1"/>
  <c r="X83" i="1" s="1"/>
  <c r="X82" i="1" s="1"/>
  <c r="W86" i="1"/>
  <c r="W83" i="1" s="1"/>
  <c r="W82" i="1" s="1"/>
  <c r="V86" i="1"/>
  <c r="V83" i="1"/>
  <c r="V82" i="1"/>
  <c r="T86" i="1"/>
  <c r="T83" i="1"/>
  <c r="T82" i="1"/>
  <c r="S86" i="1"/>
  <c r="S83" i="1" s="1"/>
  <c r="S82" i="1" s="1"/>
  <c r="R86" i="1"/>
  <c r="R83" i="1" s="1"/>
  <c r="R82" i="1" s="1"/>
  <c r="Q86" i="1"/>
  <c r="Q83" i="1" s="1"/>
  <c r="Q82" i="1" s="1"/>
  <c r="P86" i="1"/>
  <c r="P83" i="1"/>
  <c r="P82" i="1"/>
  <c r="O86" i="1"/>
  <c r="O83" i="1"/>
  <c r="O82" i="1"/>
  <c r="N86" i="1"/>
  <c r="N83" i="1"/>
  <c r="N82" i="1" s="1"/>
  <c r="M86" i="1"/>
  <c r="M83" i="1"/>
  <c r="M82" i="1" s="1"/>
  <c r="K86" i="1"/>
  <c r="K83" i="1" s="1"/>
  <c r="J86" i="1"/>
  <c r="J83" i="1"/>
  <c r="I86" i="1"/>
  <c r="H86" i="1"/>
  <c r="G86" i="1"/>
  <c r="F86" i="1"/>
  <c r="D86" i="1"/>
  <c r="E86" i="1"/>
  <c r="C86" i="1"/>
  <c r="Z85" i="1"/>
  <c r="AA85" i="1" s="1"/>
  <c r="Z84" i="1"/>
  <c r="Y85" i="1"/>
  <c r="Y84" i="1" s="1"/>
  <c r="E85" i="1"/>
  <c r="X84" i="1"/>
  <c r="W84" i="1"/>
  <c r="V84" i="1"/>
  <c r="T84" i="1"/>
  <c r="S84" i="1"/>
  <c r="R84" i="1"/>
  <c r="Q84" i="1"/>
  <c r="P84" i="1"/>
  <c r="O84" i="1"/>
  <c r="N84" i="1"/>
  <c r="M84" i="1"/>
  <c r="K84" i="1"/>
  <c r="J84" i="1"/>
  <c r="I84" i="1"/>
  <c r="H84" i="1"/>
  <c r="G84" i="1"/>
  <c r="F84" i="1"/>
  <c r="D84" i="1"/>
  <c r="E84" i="1" s="1"/>
  <c r="C84" i="1"/>
  <c r="I82" i="1"/>
  <c r="H82" i="1"/>
  <c r="G82" i="1"/>
  <c r="F82" i="1"/>
  <c r="D82" i="1"/>
  <c r="C82" i="1"/>
  <c r="E82" i="1" s="1"/>
  <c r="X73" i="1"/>
  <c r="W73" i="1"/>
  <c r="V73" i="1"/>
  <c r="T73" i="1"/>
  <c r="S73" i="1"/>
  <c r="R73" i="1"/>
  <c r="Q73" i="1"/>
  <c r="P73" i="1"/>
  <c r="O73" i="1"/>
  <c r="N73" i="1"/>
  <c r="M73" i="1"/>
  <c r="K73" i="1"/>
  <c r="J73" i="1"/>
  <c r="J50" i="1" s="1"/>
  <c r="I73" i="1"/>
  <c r="H73" i="1"/>
  <c r="G73" i="1"/>
  <c r="F73" i="1"/>
  <c r="D73" i="1"/>
  <c r="D50" i="1" s="1"/>
  <c r="E50" i="1" s="1"/>
  <c r="C73" i="1"/>
  <c r="E73" i="1" s="1"/>
  <c r="X45" i="1"/>
  <c r="W45" i="1"/>
  <c r="E19" i="1"/>
  <c r="C51" i="1"/>
  <c r="Z122" i="1"/>
  <c r="Y122" i="1"/>
  <c r="Z156" i="1"/>
  <c r="AA156" i="1" s="1"/>
  <c r="Y156" i="1"/>
  <c r="Y159" i="1" s="1"/>
  <c r="Z118" i="1"/>
  <c r="AA118" i="1" s="1"/>
  <c r="Y118" i="1"/>
  <c r="E118" i="1"/>
  <c r="L81" i="1"/>
  <c r="Z62" i="1"/>
  <c r="AA62" i="1" s="1"/>
  <c r="Y62" i="1"/>
  <c r="E62" i="1"/>
  <c r="V58" i="1"/>
  <c r="T58" i="1"/>
  <c r="S58" i="1"/>
  <c r="R58" i="1"/>
  <c r="Q58" i="1"/>
  <c r="P58" i="1"/>
  <c r="O58" i="1"/>
  <c r="N58" i="1"/>
  <c r="M58" i="1"/>
  <c r="K58" i="1"/>
  <c r="J58" i="1"/>
  <c r="I58" i="1"/>
  <c r="H58" i="1"/>
  <c r="G58" i="1"/>
  <c r="F58" i="1"/>
  <c r="V111" i="1"/>
  <c r="V110" i="1"/>
  <c r="V106" i="1" s="1"/>
  <c r="T111" i="1"/>
  <c r="T110" i="1"/>
  <c r="T109" i="1" s="1"/>
  <c r="S110" i="1"/>
  <c r="S106" i="1" s="1"/>
  <c r="Q110" i="1"/>
  <c r="Q106" i="1"/>
  <c r="P110" i="1"/>
  <c r="O110" i="1"/>
  <c r="O106" i="1" s="1"/>
  <c r="N110" i="1"/>
  <c r="N106" i="1" s="1"/>
  <c r="M110" i="1"/>
  <c r="K110" i="1"/>
  <c r="L110" i="1" s="1"/>
  <c r="J110" i="1"/>
  <c r="J106" i="1" s="1"/>
  <c r="E102" i="1"/>
  <c r="L102" i="1"/>
  <c r="L101" i="1"/>
  <c r="L100" i="1"/>
  <c r="E100" i="1"/>
  <c r="E92" i="1"/>
  <c r="E91" i="1"/>
  <c r="Y13" i="1"/>
  <c r="Y52" i="1"/>
  <c r="Y53" i="1"/>
  <c r="Y54" i="1"/>
  <c r="AA54" i="1" s="1"/>
  <c r="Y56" i="1"/>
  <c r="Y57" i="1"/>
  <c r="Y64" i="1"/>
  <c r="Y65" i="1"/>
  <c r="Y66" i="1"/>
  <c r="Y67" i="1"/>
  <c r="AA67" i="1"/>
  <c r="Y68" i="1"/>
  <c r="Y69" i="1"/>
  <c r="Y70" i="1"/>
  <c r="AA70" i="1" s="1"/>
  <c r="Y71" i="1"/>
  <c r="Y72" i="1"/>
  <c r="Y79" i="1"/>
  <c r="Z79" i="1"/>
  <c r="AA79" i="1"/>
  <c r="Y81" i="1"/>
  <c r="Y80" i="1"/>
  <c r="Y87" i="1"/>
  <c r="Y86" i="1"/>
  <c r="Z87" i="1"/>
  <c r="AA87" i="1"/>
  <c r="Y88" i="1"/>
  <c r="Y91" i="1"/>
  <c r="Y90" i="1" s="1"/>
  <c r="AA90" i="1" s="1"/>
  <c r="Z91" i="1"/>
  <c r="Y92" i="1"/>
  <c r="Y100" i="1"/>
  <c r="Y99" i="1" s="1"/>
  <c r="Z100" i="1"/>
  <c r="AA100" i="1" s="1"/>
  <c r="Y101" i="1"/>
  <c r="Y102" i="1"/>
  <c r="Z102" i="1"/>
  <c r="AA102" i="1" s="1"/>
  <c r="Z101" i="1"/>
  <c r="Z92" i="1"/>
  <c r="Z88" i="1"/>
  <c r="AA88" i="1" s="1"/>
  <c r="Z69" i="1"/>
  <c r="AA69" i="1" s="1"/>
  <c r="Z68" i="1"/>
  <c r="AA68" i="1"/>
  <c r="Z67" i="1"/>
  <c r="Z66" i="1"/>
  <c r="AA66" i="1"/>
  <c r="Z65" i="1"/>
  <c r="AA65" i="1" s="1"/>
  <c r="Z64" i="1"/>
  <c r="AA64" i="1" s="1"/>
  <c r="Z57" i="1"/>
  <c r="AA57" i="1"/>
  <c r="Z56" i="1"/>
  <c r="AA56" i="1"/>
  <c r="Z54" i="1"/>
  <c r="Z53" i="1"/>
  <c r="AA53" i="1" s="1"/>
  <c r="Z52" i="1"/>
  <c r="AA52" i="1"/>
  <c r="Z70" i="1"/>
  <c r="Z71" i="1"/>
  <c r="AA71" i="1"/>
  <c r="Z72" i="1"/>
  <c r="AA72" i="1" s="1"/>
  <c r="Z81" i="1"/>
  <c r="Z80" i="1"/>
  <c r="AA80" i="1" s="1"/>
  <c r="E88" i="1"/>
  <c r="E87" i="1"/>
  <c r="G80" i="1"/>
  <c r="F80" i="1"/>
  <c r="D80" i="1"/>
  <c r="E80" i="1" s="1"/>
  <c r="C80" i="1"/>
  <c r="X63" i="1"/>
  <c r="W63" i="1"/>
  <c r="V63" i="1"/>
  <c r="T63" i="1"/>
  <c r="S63" i="1"/>
  <c r="S50" i="1" s="1"/>
  <c r="R63" i="1"/>
  <c r="R50" i="1" s="1"/>
  <c r="Q63" i="1"/>
  <c r="P63" i="1"/>
  <c r="O63" i="1"/>
  <c r="N63" i="1"/>
  <c r="M63" i="1"/>
  <c r="K63" i="1"/>
  <c r="Z63" i="1" s="1"/>
  <c r="AA63" i="1" s="1"/>
  <c r="J63" i="1"/>
  <c r="I63" i="1"/>
  <c r="H63" i="1"/>
  <c r="G63" i="1"/>
  <c r="F63" i="1"/>
  <c r="D63" i="1"/>
  <c r="C63" i="1"/>
  <c r="E63" i="1" s="1"/>
  <c r="Y63" i="1"/>
  <c r="X55" i="1"/>
  <c r="W55" i="1"/>
  <c r="W50" i="1" s="1"/>
  <c r="V55" i="1"/>
  <c r="T55" i="1"/>
  <c r="S55" i="1"/>
  <c r="R55" i="1"/>
  <c r="Q55" i="1"/>
  <c r="P55" i="1"/>
  <c r="O55" i="1"/>
  <c r="N55" i="1"/>
  <c r="N50" i="1" s="1"/>
  <c r="M55" i="1"/>
  <c r="K55" i="1"/>
  <c r="Z55" i="1"/>
  <c r="J55" i="1"/>
  <c r="I55" i="1"/>
  <c r="H55" i="1"/>
  <c r="G55" i="1"/>
  <c r="F55" i="1"/>
  <c r="F50" i="1" s="1"/>
  <c r="D55" i="1"/>
  <c r="C55" i="1"/>
  <c r="C50" i="1" s="1"/>
  <c r="Y55" i="1"/>
  <c r="X51" i="1"/>
  <c r="X50" i="1" s="1"/>
  <c r="W51" i="1"/>
  <c r="V51" i="1"/>
  <c r="T51" i="1"/>
  <c r="T50" i="1" s="1"/>
  <c r="S51" i="1"/>
  <c r="R51" i="1"/>
  <c r="Q51" i="1"/>
  <c r="P51" i="1"/>
  <c r="O51" i="1"/>
  <c r="O50" i="1" s="1"/>
  <c r="O155" i="1" s="1"/>
  <c r="O160" i="1" s="1"/>
  <c r="N51" i="1"/>
  <c r="M51" i="1"/>
  <c r="M50" i="1" s="1"/>
  <c r="K51" i="1"/>
  <c r="J51" i="1"/>
  <c r="Y51" i="1" s="1"/>
  <c r="I51" i="1"/>
  <c r="I50" i="1" s="1"/>
  <c r="H51" i="1"/>
  <c r="G51" i="1"/>
  <c r="G50" i="1" s="1"/>
  <c r="F51" i="1"/>
  <c r="D51" i="1"/>
  <c r="E51" i="1"/>
  <c r="X12" i="1"/>
  <c r="W12" i="1"/>
  <c r="Z13" i="1"/>
  <c r="AA13" i="1" s="1"/>
  <c r="Z12" i="1"/>
  <c r="E13" i="1"/>
  <c r="E68" i="1"/>
  <c r="O117" i="1"/>
  <c r="M117" i="1"/>
  <c r="J117" i="1"/>
  <c r="H117" i="1"/>
  <c r="S117" i="1"/>
  <c r="T117" i="1"/>
  <c r="P117" i="1"/>
  <c r="K117" i="1"/>
  <c r="I117" i="1"/>
  <c r="G117" i="1"/>
  <c r="D117" i="1"/>
  <c r="C117" i="1"/>
  <c r="E117" i="1" s="1"/>
  <c r="Y158" i="1"/>
  <c r="L18" i="1"/>
  <c r="L143" i="1"/>
  <c r="E17" i="1"/>
  <c r="E18" i="1"/>
  <c r="E52" i="1"/>
  <c r="E53" i="1"/>
  <c r="E54" i="1"/>
  <c r="E56" i="1"/>
  <c r="E64" i="1"/>
  <c r="E65" i="1"/>
  <c r="E66" i="1"/>
  <c r="E67" i="1"/>
  <c r="E69" i="1"/>
  <c r="E70" i="1"/>
  <c r="E71" i="1"/>
  <c r="E72" i="1"/>
  <c r="E79" i="1"/>
  <c r="E81" i="1"/>
  <c r="E89" i="1"/>
  <c r="Z109" i="1"/>
  <c r="Z107" i="1"/>
  <c r="AA107" i="1" s="1"/>
  <c r="E111" i="1"/>
  <c r="Z111" i="1"/>
  <c r="Z110" i="1"/>
  <c r="AA110" i="1"/>
  <c r="Z158" i="1"/>
  <c r="AA158" i="1" s="1"/>
  <c r="E83" i="1"/>
  <c r="Y111" i="1"/>
  <c r="Y110" i="1"/>
  <c r="E109" i="1"/>
  <c r="Y109" i="1"/>
  <c r="Y107" i="1"/>
  <c r="Y106" i="1" s="1"/>
  <c r="L131" i="1"/>
  <c r="Y131" i="1"/>
  <c r="Z149" i="1"/>
  <c r="AA149" i="1"/>
  <c r="L128" i="1"/>
  <c r="K127" i="1"/>
  <c r="K125" i="1"/>
  <c r="L125" i="1" s="1"/>
  <c r="J127" i="1"/>
  <c r="J125" i="1" s="1"/>
  <c r="J123" i="1" s="1"/>
  <c r="AA147" i="1"/>
  <c r="AA29" i="1"/>
  <c r="Z86" i="1"/>
  <c r="AA86" i="1" s="1"/>
  <c r="Y46" i="1"/>
  <c r="AA46" i="1" s="1"/>
  <c r="C12" i="1"/>
  <c r="D12" i="1"/>
  <c r="E12" i="1" s="1"/>
  <c r="E14" i="1"/>
  <c r="Y41" i="1"/>
  <c r="AA41" i="1"/>
  <c r="AA105" i="1"/>
  <c r="AA113" i="1"/>
  <c r="Z17" i="1"/>
  <c r="L17" i="1"/>
  <c r="Z73" i="1"/>
  <c r="Y22" i="1"/>
  <c r="AA22" i="1" s="1"/>
  <c r="AA122" i="1"/>
  <c r="Z117" i="1"/>
  <c r="L117" i="1"/>
  <c r="Y117" i="1"/>
  <c r="AA117" i="1" s="1"/>
  <c r="AA111" i="1"/>
  <c r="AA109" i="1"/>
  <c r="AA108" i="1"/>
  <c r="K99" i="1"/>
  <c r="AA104" i="1"/>
  <c r="AA101" i="1"/>
  <c r="E96" i="1"/>
  <c r="L80" i="1"/>
  <c r="E93" i="1"/>
  <c r="AA81" i="1"/>
  <c r="E58" i="1"/>
  <c r="Z58" i="1"/>
  <c r="E46" i="1"/>
  <c r="Z46" i="1"/>
  <c r="L46" i="1"/>
  <c r="AA47" i="1"/>
  <c r="L41" i="1"/>
  <c r="Y38" i="1"/>
  <c r="AA38" i="1" s="1"/>
  <c r="Z31" i="1"/>
  <c r="L31" i="1"/>
  <c r="Z34" i="1"/>
  <c r="AA34" i="1"/>
  <c r="E34" i="1"/>
  <c r="Y34" i="1"/>
  <c r="Z145" i="1"/>
  <c r="Z144" i="1" s="1"/>
  <c r="AA144" i="1" s="1"/>
  <c r="L145" i="1"/>
  <c r="D144" i="1"/>
  <c r="Y137" i="1"/>
  <c r="E137" i="1"/>
  <c r="E90" i="1"/>
  <c r="H50" i="1"/>
  <c r="AA92" i="1"/>
  <c r="P50" i="1"/>
  <c r="AA55" i="1"/>
  <c r="J82" i="1"/>
  <c r="Y83" i="1"/>
  <c r="Y82" i="1"/>
  <c r="Z35" i="1"/>
  <c r="AA128" i="1"/>
  <c r="C16" i="1"/>
  <c r="C155" i="1" s="1"/>
  <c r="C160" i="1" s="1"/>
  <c r="AA94" i="1"/>
  <c r="AA98" i="1"/>
  <c r="C144" i="1"/>
  <c r="E144" i="1"/>
  <c r="Z90" i="1"/>
  <c r="AA140" i="1"/>
  <c r="AA17" i="1"/>
  <c r="E145" i="1"/>
  <c r="I155" i="1" l="1"/>
  <c r="I160" i="1" s="1"/>
  <c r="W155" i="1"/>
  <c r="E106" i="1"/>
  <c r="Z83" i="1"/>
  <c r="K82" i="1"/>
  <c r="K50" i="1" s="1"/>
  <c r="R155" i="1"/>
  <c r="R160" i="1" s="1"/>
  <c r="U155" i="1"/>
  <c r="U160" i="1" s="1"/>
  <c r="H155" i="1"/>
  <c r="H160" i="1" s="1"/>
  <c r="S155" i="1"/>
  <c r="S160" i="1" s="1"/>
  <c r="X155" i="1"/>
  <c r="Y12" i="1"/>
  <c r="AA15" i="1"/>
  <c r="M155" i="1"/>
  <c r="M160" i="1" s="1"/>
  <c r="Y125" i="1"/>
  <c r="Y123" i="1" s="1"/>
  <c r="D155" i="1"/>
  <c r="E16" i="1"/>
  <c r="N155" i="1"/>
  <c r="N160" i="1" s="1"/>
  <c r="P155" i="1"/>
  <c r="P160" i="1" s="1"/>
  <c r="AA73" i="1"/>
  <c r="Q50" i="1"/>
  <c r="Q155" i="1" s="1"/>
  <c r="Q160" i="1" s="1"/>
  <c r="L123" i="1"/>
  <c r="V50" i="1"/>
  <c r="V155" i="1" s="1"/>
  <c r="V160" i="1" s="1"/>
  <c r="T108" i="1"/>
  <c r="T107" i="1" s="1"/>
  <c r="T106" i="1" s="1"/>
  <c r="T155" i="1" s="1"/>
  <c r="T160" i="1" s="1"/>
  <c r="AA84" i="1"/>
  <c r="Z123" i="1"/>
  <c r="F155" i="1"/>
  <c r="F160" i="1" s="1"/>
  <c r="G155" i="1"/>
  <c r="G160" i="1" s="1"/>
  <c r="L106" i="1"/>
  <c r="Z99" i="1"/>
  <c r="AA99" i="1" s="1"/>
  <c r="AA126" i="1"/>
  <c r="L103" i="1"/>
  <c r="E110" i="1"/>
  <c r="AA143" i="1"/>
  <c r="Y35" i="1"/>
  <c r="AA35" i="1" s="1"/>
  <c r="J16" i="1"/>
  <c r="J155" i="1" s="1"/>
  <c r="J160" i="1" s="1"/>
  <c r="E107" i="1"/>
  <c r="Z106" i="1"/>
  <c r="AA106" i="1" s="1"/>
  <c r="Z159" i="1"/>
  <c r="AA159" i="1" s="1"/>
  <c r="Y73" i="1"/>
  <c r="Y50" i="1" s="1"/>
  <c r="AA19" i="1"/>
  <c r="Y26" i="1"/>
  <c r="AA26" i="1" s="1"/>
  <c r="Y23" i="1"/>
  <c r="AA23" i="1" s="1"/>
  <c r="AA145" i="1"/>
  <c r="Y127" i="1"/>
  <c r="AA127" i="1" s="1"/>
  <c r="L127" i="1"/>
  <c r="E55" i="1"/>
  <c r="AA91" i="1"/>
  <c r="Z51" i="1"/>
  <c r="E114" i="1"/>
  <c r="L50" i="1" l="1"/>
  <c r="K155" i="1"/>
  <c r="AA83" i="1"/>
  <c r="Z82" i="1"/>
  <c r="AA82" i="1" s="1"/>
  <c r="AA125" i="1"/>
  <c r="Y16" i="1"/>
  <c r="AA16" i="1" s="1"/>
  <c r="D160" i="1"/>
  <c r="E160" i="1" s="1"/>
  <c r="E155" i="1"/>
  <c r="L16" i="1"/>
  <c r="Z50" i="1"/>
  <c r="AA51" i="1"/>
  <c r="AA12" i="1"/>
  <c r="AA123" i="1"/>
  <c r="AA50" i="1" l="1"/>
  <c r="Z155" i="1"/>
  <c r="Y155" i="1"/>
  <c r="Y160" i="1" s="1"/>
  <c r="L155" i="1"/>
  <c r="K160" i="1"/>
  <c r="L160" i="1" s="1"/>
  <c r="Z160" i="1" l="1"/>
  <c r="AA160" i="1" s="1"/>
  <c r="AA155" i="1"/>
  <c r="X157" i="1"/>
  <c r="X160" i="1"/>
  <c r="X159" i="1"/>
  <c r="X158" i="1"/>
  <c r="W157" i="1"/>
  <c r="W158" i="1"/>
  <c r="W159" i="1"/>
  <c r="W160" i="1"/>
</calcChain>
</file>

<file path=xl/sharedStrings.xml><?xml version="1.0" encoding="utf-8"?>
<sst xmlns="http://schemas.openxmlformats.org/spreadsheetml/2006/main" count="366" uniqueCount="343">
  <si>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</si>
  <si>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</si>
  <si>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</si>
  <si>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</si>
  <si>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</si>
  <si>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</si>
  <si>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</si>
  <si>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</si>
  <si>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</si>
  <si>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</si>
  <si>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</si>
  <si>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</si>
  <si>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</si>
  <si>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</si>
  <si>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</si>
  <si>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</si>
  <si>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</si>
  <si>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</si>
  <si>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</si>
  <si>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</si>
  <si>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</si>
  <si>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</si>
  <si>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</si>
  <si>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</si>
  <si>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</si>
  <si>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</si>
  <si>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</si>
  <si>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</si>
  <si>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</si>
  <si>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</si>
  <si>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</si>
  <si>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</si>
  <si>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</si>
  <si>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</si>
  <si>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</si>
  <si>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</si>
  <si>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</si>
  <si>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</si>
  <si>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</si>
  <si>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23=3+10</t>
  </si>
  <si>
    <t>24</t>
  </si>
  <si>
    <t>25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</si>
  <si>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</si>
  <si>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</si>
  <si>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</si>
  <si>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</si>
  <si>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Керівництво і управління у відповідній сфері у містах республіканського Автономної Республіки Крим та обласного значення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</si>
  <si>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</si>
  <si>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</si>
  <si>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</si>
  <si>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</si>
  <si>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</si>
  <si>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</si>
  <si>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</si>
  <si>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</si>
  <si>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</si>
  <si>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</si>
  <si>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</si>
  <si>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</si>
  <si>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</si>
  <si>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</si>
  <si>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</si>
  <si>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</si>
  <si>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</si>
  <si>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</si>
  <si>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</si>
  <si>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</si>
  <si>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</si>
  <si>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</si>
  <si>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</si>
  <si>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</si>
  <si>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</si>
  <si>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</si>
  <si>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</si>
  <si>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</si>
  <si>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</si>
  <si>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</si>
  <si>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</si>
  <si>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</si>
  <si>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</si>
  <si>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</si>
  <si>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</si>
  <si>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</si>
  <si>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</si>
  <si>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</si>
  <si>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</si>
  <si>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Заходи державної політики з питань дітей та їх соціального захисту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</si>
  <si>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</si>
  <si>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</si>
  <si>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</si>
  <si>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</si>
  <si>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</si>
  <si>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</si>
  <si>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</si>
  <si>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</si>
  <si>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</si>
  <si>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</si>
  <si>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</si>
  <si>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</si>
  <si>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</si>
  <si>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</si>
  <si>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</si>
  <si>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</si>
  <si>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</si>
  <si>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</si>
  <si>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</si>
  <si>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</si>
  <si>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</si>
  <si>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</si>
  <si>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</si>
  <si>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</si>
  <si>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</si>
  <si>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</si>
  <si>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</si>
  <si>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</si>
  <si>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</si>
  <si>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</si>
  <si>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</si>
  <si>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</si>
  <si>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</si>
  <si>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</si>
  <si>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</si>
  <si>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</si>
  <si>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</si>
  <si>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</si>
  <si>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</si>
  <si>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</si>
  <si>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</si>
  <si>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</si>
  <si>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</si>
  <si>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</si>
  <si>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</si>
  <si>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</si>
  <si>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</si>
  <si>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</si>
  <si>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</si>
  <si>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</si>
  <si>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</si>
  <si>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</si>
  <si>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</si>
  <si>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</si>
  <si>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</si>
  <si>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</si>
  <si>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</si>
  <si>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</si>
  <si>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</si>
  <si>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</si>
  <si>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</si>
  <si>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</si>
  <si>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</si>
  <si>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</si>
  <si>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</si>
  <si>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</si>
  <si>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</si>
  <si>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</si>
  <si>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</si>
  <si>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</si>
  <si>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</si>
  <si>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</si>
  <si>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</si>
  <si>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</si>
  <si>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</si>
  <si>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</si>
  <si>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</si>
  <si>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</si>
  <si>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</si>
  <si>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</si>
  <si>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</si>
  <si>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</si>
  <si>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</si>
  <si>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</si>
  <si>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</si>
  <si>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</si>
  <si>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</si>
  <si>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</si>
  <si>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</si>
  <si>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</si>
  <si>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8410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</si>
  <si>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</si>
  <si>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</si>
  <si>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</si>
  <si>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</si>
  <si>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Фінансова підтримка засобів масової інформації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</si>
  <si>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</si>
  <si>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</si>
  <si>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</si>
  <si>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</si>
  <si>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</si>
  <si>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</si>
  <si>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</si>
  <si>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</si>
  <si>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</si>
  <si>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</si>
  <si>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</si>
  <si>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</si>
  <si>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</si>
  <si>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</si>
  <si>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</si>
  <si>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</si>
  <si>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</si>
  <si>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</si>
  <si>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</si>
  <si>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Будівництво та регіональний розвиток, в тому числі: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</si>
  <si>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</si>
  <si>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</si>
  <si>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</si>
  <si>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</si>
  <si>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</si>
  <si>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</si>
  <si>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</si>
  <si>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</si>
  <si>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</si>
  <si>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</si>
  <si>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</si>
  <si>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</si>
  <si>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</si>
  <si>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</si>
  <si>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</si>
  <si>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</si>
  <si>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</si>
  <si>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</si>
  <si>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</si>
  <si>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</si>
  <si>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</si>
  <si>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</si>
  <si>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</si>
  <si>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</si>
  <si>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</si>
  <si>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</si>
  <si>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</si>
  <si>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</si>
  <si>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</si>
  <si>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</si>
  <si>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</si>
  <si>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</si>
  <si>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</si>
  <si>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</si>
  <si>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</si>
  <si>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</si>
  <si>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</si>
  <si>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</si>
  <si>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</si>
  <si>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</si>
  <si>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</si>
  <si>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</si>
  <si>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</si>
  <si>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</si>
  <si>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</si>
  <si>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</si>
  <si>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</si>
  <si>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</si>
  <si>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</si>
  <si>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</si>
  <si>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</si>
  <si>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</si>
  <si>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</si>
  <si>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</si>
  <si>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2110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</si>
  <si>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</si>
  <si>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</si>
  <si>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</si>
  <si>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</si>
  <si>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</si>
  <si>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</si>
  <si>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</si>
  <si>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</si>
  <si>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</si>
  <si>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</si>
  <si>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</si>
  <si>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</si>
  <si>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</si>
  <si>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</si>
  <si>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</si>
  <si>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</si>
  <si>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</si>
  <si>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</si>
  <si>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</si>
  <si>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</si>
  <si>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5049</t>
  </si>
  <si>
    <t>9770</t>
  </si>
  <si>
    <t>Інші субвенції з місцевого бюджету</t>
  </si>
  <si>
    <t>Підтримка і розвиток спортивної інфраструктури</t>
  </si>
  <si>
    <t>Виконання окремих заходів з реалізації соціального проекту «Активні парки – локації здорової України»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</si>
  <si>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</si>
  <si>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</si>
  <si>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</si>
  <si>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</si>
  <si>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</si>
  <si>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</si>
  <si>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</si>
  <si>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</si>
  <si>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</si>
  <si>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</si>
  <si>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</si>
  <si>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</si>
  <si>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</si>
  <si>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</si>
  <si>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</si>
  <si>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</si>
  <si>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</si>
  <si>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</si>
  <si>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</si>
  <si>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</si>
  <si>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</si>
  <si>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</si>
  <si>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</si>
  <si>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</si>
  <si>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</si>
  <si>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</si>
  <si>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</si>
  <si>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</si>
  <si>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</si>
  <si>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Організаційне, інформаційно-аналітичне та матеріально-технічне забезпе-чення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</si>
  <si>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Утримання та ефективна експлуатація об’єктів ЖКГ</t>
  </si>
  <si>
    <t>Видатки бюджету Славутської міської територіальної громади за 2025 рік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</si>
  <si>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</si>
  <si>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</si>
  <si>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</si>
  <si>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</si>
  <si>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</si>
  <si>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</si>
  <si>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</si>
  <si>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</si>
  <si>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</si>
  <si>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</si>
  <si>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</si>
  <si>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</si>
  <si>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</si>
  <si>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</si>
  <si>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</si>
  <si>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</si>
  <si>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</si>
  <si>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</si>
  <si>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</si>
  <si>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</si>
  <si>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</si>
  <si>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</si>
  <si>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</si>
  <si>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</si>
  <si>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</si>
  <si>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Світлана  ФЕДОРЧУК</t>
  </si>
  <si>
    <t>Секретар міської ради</t>
  </si>
  <si>
    <t>до рішення Славутської міської ради від 06.02.2026 №  05-56/2025 "Про затвердження звіту про виконання бюджету Славутської міської територіальної громади за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</si>
</sst>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</font>
    <font>
      <sz val="8"/>
      <color rgb="FF000000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0" fontId="16" fillId="0" borderId="1" xfId="0" applyFont="1" applyBorder="1" applyAlignment="1" applyProtection="1">
      <alignment horizontal="left" vertical="center" wrapText="1"/>
      <protection hidden="1"/>
    </xf>
    <xf numFmtId="0" fontId="1" fillId="0" borderId="1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  <protection hidden="1"/>
    </xf>
    <xf numFmtId="0" fontId="24" fillId="0" borderId="1" xfId="0" applyFont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64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7" borderId="0" xfId="0" applyNumberFormat="1" applyFont="1" applyFill="1"/>
    <xf numFmtId="1" fontId="4" fillId="7" borderId="2" xfId="0" applyNumberFormat="1" applyFont="1" applyFill="1" applyBorder="1" applyAlignment="1">
      <alignment horizontal="center" vertical="center" wrapText="1"/>
    </xf>
    <xf numFmtId="1" fontId="4" fillId="7" borderId="1" xfId="0" applyNumberFormat="1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vertical="center"/>
    </xf>
    <xf numFmtId="3" fontId="1" fillId="7" borderId="1" xfId="0" applyNumberFormat="1" applyFont="1" applyFill="1" applyBorder="1" applyAlignment="1">
      <alignment vertical="center"/>
    </xf>
    <xf numFmtId="3" fontId="16" fillId="7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7" fillId="7" borderId="1" xfId="0" applyNumberFormat="1" applyFont="1" applyFill="1" applyBorder="1" applyAlignment="1">
      <alignment vertical="center"/>
    </xf>
    <xf numFmtId="1" fontId="0" fillId="7" borderId="0" xfId="0" applyNumberFormat="1" applyFill="1"/>
    <xf numFmtId="3" fontId="2" fillId="8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7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 applyProtection="1">
      <alignment horizontal="left" vertical="center" wrapText="1"/>
      <protection hidden="1"/>
    </xf>
    <xf numFmtId="3" fontId="26" fillId="0" borderId="1" xfId="0" applyNumberFormat="1" applyFont="1" applyBorder="1" applyAlignment="1">
      <alignment vertical="center"/>
    </xf>
    <xf numFmtId="0" fontId="26" fillId="0" borderId="0" xfId="0" applyFont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164" fontId="2" fillId="8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164" fontId="17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27" fillId="0" borderId="0" xfId="0" applyFont="1"/>
    <xf numFmtId="1" fontId="4" fillId="0" borderId="8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/>
    <xf numFmtId="1" fontId="7" fillId="0" borderId="8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/>
    <xf numFmtId="1" fontId="5" fillId="0" borderId="10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2" fontId="21" fillId="0" borderId="6" xfId="0" applyNumberFormat="1" applyFont="1" applyBorder="1"/>
    <xf numFmtId="2" fontId="21" fillId="0" borderId="7" xfId="0" applyNumberFormat="1" applyFont="1" applyBorder="1"/>
    <xf numFmtId="2" fontId="21" fillId="0" borderId="12" xfId="0" applyNumberFormat="1" applyFont="1" applyBorder="1"/>
    <xf numFmtId="2" fontId="21" fillId="0" borderId="13" xfId="0" applyNumberFormat="1" applyFont="1" applyBorder="1"/>
    <xf numFmtId="2" fontId="21" fillId="0" borderId="14" xfId="0" applyNumberFormat="1" applyFont="1" applyBorder="1"/>
    <xf numFmtId="1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/>
    <xf numFmtId="2" fontId="20" fillId="0" borderId="7" xfId="0" applyNumberFormat="1" applyFont="1" applyBorder="1"/>
    <xf numFmtId="1" fontId="4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/>
    <xf numFmtId="1" fontId="5" fillId="0" borderId="2" xfId="0" applyNumberFormat="1" applyFont="1" applyBorder="1"/>
    <xf numFmtId="1" fontId="25" fillId="0" borderId="0" xfId="0" applyNumberFormat="1" applyFont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2" fontId="19" fillId="0" borderId="8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/>
    <xf numFmtId="2" fontId="20" fillId="0" borderId="10" xfId="0" applyNumberFormat="1" applyFont="1" applyBorder="1"/>
    <xf numFmtId="2" fontId="6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/>
    <xf numFmtId="2" fontId="13" fillId="0" borderId="7" xfId="0" applyNumberFormat="1" applyFont="1" applyBorder="1"/>
    <xf numFmtId="2" fontId="13" fillId="0" borderId="12" xfId="0" applyNumberFormat="1" applyFont="1" applyBorder="1"/>
    <xf numFmtId="2" fontId="13" fillId="0" borderId="13" xfId="0" applyNumberFormat="1" applyFont="1" applyBorder="1"/>
    <xf numFmtId="2" fontId="13" fillId="0" borderId="14" xfId="0" applyNumberFormat="1" applyFont="1" applyBorder="1"/>
    <xf numFmtId="1" fontId="7" fillId="0" borderId="5" xfId="0" applyNumberFormat="1" applyFont="1" applyBorder="1" applyAlignment="1">
      <alignment horizontal="center" vertical="center" wrapText="1"/>
    </xf>
    <xf numFmtId="1" fontId="8" fillId="0" borderId="7" xfId="0" applyNumberFormat="1" applyFont="1" applyBorder="1"/>
    <xf numFmtId="1" fontId="8" fillId="0" borderId="12" xfId="0" applyNumberFormat="1" applyFont="1" applyBorder="1"/>
    <xf numFmtId="1" fontId="8" fillId="0" borderId="14" xfId="0" applyNumberFormat="1" applyFont="1" applyBorder="1"/>
    <xf numFmtId="49" fontId="6" fillId="5" borderId="8" xfId="0" applyNumberFormat="1" applyFont="1" applyFill="1" applyBorder="1" applyAlignment="1">
      <alignment vertical="center" wrapText="1"/>
    </xf>
    <xf numFmtId="0" fontId="13" fillId="5" borderId="10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11" xfId="0" applyFont="1" applyBorder="1"/>
    <xf numFmtId="0" fontId="12" fillId="0" borderId="2" xfId="0" applyFont="1" applyBorder="1"/>
    <xf numFmtId="0" fontId="14" fillId="0" borderId="4" xfId="0" applyFont="1" applyBorder="1" applyAlignment="1">
      <alignment horizontal="center" vertical="center" wrapText="1"/>
    </xf>
    <xf numFmtId="0" fontId="18" fillId="0" borderId="11" xfId="0" applyFont="1" applyBorder="1"/>
    <xf numFmtId="0" fontId="18" fillId="0" borderId="2" xfId="0" applyFont="1" applyBorder="1"/>
    <xf numFmtId="1" fontId="4" fillId="7" borderId="8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49"/>
  <sheetViews>
    <sheetView tabSelected="1" zoomScale="90" zoomScaleNormal="90" zoomScaleSheetLayoutView="75" workbookViewId="0">
      <selection activeCell="R2" sqref="R2:AA2"/>
    </sheetView>
  </sheetViews>
  <sheetFormatPr defaultRowHeight="12.75" x14ac:dyDescent="0.2"/>
  <cols>
    <col min="1" max="1" width="6.28515625" customWidth="1"/>
    <col min="2" max="2" width="63" customWidth="1"/>
    <col min="3" max="3" width="11.42578125" style="26" customWidth="1"/>
    <col min="4" max="4" width="11" style="26" customWidth="1"/>
    <col min="5" max="5" width="6" style="5" customWidth="1"/>
    <col min="6" max="7" width="11.42578125" style="26" customWidth="1"/>
    <col min="8" max="8" width="10.7109375" style="26" customWidth="1"/>
    <col min="9" max="9" width="10.5703125" style="26" customWidth="1"/>
    <col min="10" max="11" width="10.42578125" style="26" customWidth="1"/>
    <col min="12" max="12" width="6.5703125" style="5" customWidth="1"/>
    <col min="13" max="13" width="10.42578125" style="26" customWidth="1"/>
    <col min="14" max="14" width="10.7109375" style="26" customWidth="1"/>
    <col min="15" max="15" width="10.140625" style="26" customWidth="1"/>
    <col min="16" max="16" width="8.85546875" style="26" customWidth="1"/>
    <col min="17" max="17" width="8.28515625" style="26" customWidth="1"/>
    <col min="18" max="18" width="8.140625" style="26" customWidth="1"/>
    <col min="19" max="19" width="10.42578125" style="26" customWidth="1"/>
    <col min="20" max="20" width="10" style="26" customWidth="1"/>
    <col min="21" max="21" width="11.140625" style="101" customWidth="1"/>
    <col min="22" max="22" width="9.85546875" style="101" customWidth="1"/>
    <col min="23" max="23" width="12.42578125" style="26" hidden="1" customWidth="1"/>
    <col min="24" max="24" width="11.5703125" style="26" hidden="1" customWidth="1"/>
    <col min="25" max="25" width="11.7109375" style="26" customWidth="1"/>
    <col min="26" max="26" width="10.5703125" style="26" customWidth="1"/>
    <col min="27" max="27" width="6.42578125" style="5" customWidth="1"/>
  </cols>
  <sheetData>
    <row r="1" spans="1:27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4"/>
      <c r="M1" s="7"/>
      <c r="N1" s="7"/>
      <c r="O1" s="7"/>
      <c r="P1" s="7"/>
      <c r="Q1" s="7"/>
      <c r="R1" s="7"/>
      <c r="S1" s="150" t="s">
        <v>228</v>
      </c>
      <c r="T1" s="150"/>
      <c r="U1" s="150"/>
      <c r="V1" s="150"/>
      <c r="W1" s="150"/>
      <c r="X1" s="150"/>
      <c r="Y1" s="150"/>
      <c r="Z1" s="150"/>
      <c r="AA1" s="150"/>
    </row>
    <row r="2" spans="1:27" s="2" customFormat="1" ht="46.5" customHeight="1" x14ac:dyDescent="0.2">
      <c r="C2" s="7"/>
      <c r="D2" s="7"/>
      <c r="E2" s="4"/>
      <c r="F2" s="7"/>
      <c r="G2" s="7"/>
      <c r="H2" s="7"/>
      <c r="I2" s="7"/>
      <c r="J2" s="7"/>
      <c r="K2" s="7"/>
      <c r="L2" s="4"/>
      <c r="M2" s="7"/>
      <c r="N2" s="7"/>
      <c r="O2" s="7"/>
      <c r="P2" s="7"/>
      <c r="Q2" s="7"/>
      <c r="R2" s="147" t="s">
        <v>342</v>
      </c>
      <c r="S2" s="147"/>
      <c r="T2" s="147"/>
      <c r="U2" s="147"/>
      <c r="V2" s="147"/>
      <c r="W2" s="147"/>
      <c r="X2" s="147"/>
      <c r="Y2" s="147"/>
      <c r="Z2" s="147"/>
      <c r="AA2" s="147"/>
    </row>
    <row r="3" spans="1:27" s="2" customFormat="1" ht="12.75" customHeight="1" x14ac:dyDescent="0.2">
      <c r="C3" s="7"/>
      <c r="D3" s="7"/>
      <c r="E3" s="4"/>
      <c r="F3" s="7"/>
      <c r="G3" s="7"/>
      <c r="H3" s="7"/>
      <c r="I3" s="7"/>
      <c r="J3" s="7"/>
      <c r="K3" s="7"/>
      <c r="L3" s="4"/>
      <c r="M3" s="7"/>
      <c r="N3" s="7"/>
      <c r="O3" s="7"/>
      <c r="P3" s="7"/>
      <c r="Q3" s="7"/>
      <c r="R3" s="7"/>
      <c r="S3" s="7"/>
      <c r="T3" s="7"/>
      <c r="U3" s="93"/>
      <c r="V3" s="93"/>
      <c r="W3" s="7"/>
      <c r="X3" s="7"/>
      <c r="Y3" s="7"/>
      <c r="Z3" s="7"/>
      <c r="AA3" s="4"/>
    </row>
    <row r="4" spans="1:27" s="2" customFormat="1" ht="16.5" customHeight="1" x14ac:dyDescent="0.25">
      <c r="A4" s="166" t="s">
        <v>314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7"/>
      <c r="AA4" s="4"/>
    </row>
    <row r="5" spans="1:27" s="2" customFormat="1" ht="18" customHeight="1" x14ac:dyDescent="0.25">
      <c r="A5" s="166" t="s">
        <v>110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7"/>
      <c r="AA5" s="4"/>
    </row>
    <row r="6" spans="1:27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4"/>
      <c r="M6" s="7"/>
      <c r="N6" s="7"/>
      <c r="O6" s="7"/>
      <c r="P6" s="7"/>
      <c r="Q6" s="7"/>
      <c r="R6" s="7"/>
      <c r="S6" s="7"/>
      <c r="T6" s="7"/>
      <c r="U6" s="93"/>
      <c r="V6" s="93"/>
      <c r="W6" s="7"/>
      <c r="X6" s="7"/>
      <c r="Y6" s="27" t="s">
        <v>302</v>
      </c>
      <c r="Z6" s="7"/>
      <c r="AA6" s="4"/>
    </row>
    <row r="7" spans="1:27" s="2" customFormat="1" ht="16.5" customHeight="1" x14ac:dyDescent="0.2">
      <c r="A7" s="168" t="s">
        <v>43</v>
      </c>
      <c r="B7" s="171" t="s">
        <v>42</v>
      </c>
      <c r="C7" s="151" t="s">
        <v>0</v>
      </c>
      <c r="D7" s="152"/>
      <c r="E7" s="152"/>
      <c r="F7" s="152"/>
      <c r="G7" s="152"/>
      <c r="H7" s="152"/>
      <c r="I7" s="153"/>
      <c r="J7" s="141" t="s">
        <v>5</v>
      </c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3"/>
      <c r="Y7" s="131" t="s">
        <v>10</v>
      </c>
      <c r="Z7" s="132"/>
      <c r="AA7" s="133"/>
    </row>
    <row r="8" spans="1:27" s="2" customFormat="1" x14ac:dyDescent="0.2">
      <c r="A8" s="169"/>
      <c r="B8" s="172"/>
      <c r="C8" s="154" t="s">
        <v>1</v>
      </c>
      <c r="D8" s="155"/>
      <c r="E8" s="156"/>
      <c r="F8" s="126" t="s">
        <v>2</v>
      </c>
      <c r="G8" s="145"/>
      <c r="H8" s="145"/>
      <c r="I8" s="127"/>
      <c r="J8" s="154" t="s">
        <v>1</v>
      </c>
      <c r="K8" s="155"/>
      <c r="L8" s="156"/>
      <c r="M8" s="160" t="s">
        <v>6</v>
      </c>
      <c r="N8" s="161"/>
      <c r="O8" s="126" t="s">
        <v>2</v>
      </c>
      <c r="P8" s="145"/>
      <c r="Q8" s="145"/>
      <c r="R8" s="127"/>
      <c r="S8" s="128" t="s">
        <v>7</v>
      </c>
      <c r="T8" s="129"/>
      <c r="U8" s="126" t="s">
        <v>2</v>
      </c>
      <c r="V8" s="144"/>
      <c r="W8" s="145"/>
      <c r="X8" s="127"/>
      <c r="Y8" s="134"/>
      <c r="Z8" s="135"/>
      <c r="AA8" s="136"/>
    </row>
    <row r="9" spans="1:27" s="2" customFormat="1" ht="26.25" customHeight="1" x14ac:dyDescent="0.2">
      <c r="A9" s="169"/>
      <c r="B9" s="172"/>
      <c r="C9" s="157"/>
      <c r="D9" s="158"/>
      <c r="E9" s="159"/>
      <c r="F9" s="126" t="s">
        <v>225</v>
      </c>
      <c r="G9" s="127"/>
      <c r="H9" s="126" t="s">
        <v>4</v>
      </c>
      <c r="I9" s="127"/>
      <c r="J9" s="157"/>
      <c r="K9" s="158"/>
      <c r="L9" s="159"/>
      <c r="M9" s="162"/>
      <c r="N9" s="163"/>
      <c r="O9" s="126" t="s">
        <v>3</v>
      </c>
      <c r="P9" s="127"/>
      <c r="Q9" s="126" t="s">
        <v>339</v>
      </c>
      <c r="R9" s="127"/>
      <c r="S9" s="137" t="s">
        <v>18</v>
      </c>
      <c r="T9" s="137" t="s">
        <v>230</v>
      </c>
      <c r="U9" s="174" t="s">
        <v>8</v>
      </c>
      <c r="V9" s="175"/>
      <c r="W9" s="126" t="s">
        <v>9</v>
      </c>
      <c r="X9" s="130"/>
      <c r="Y9" s="137" t="s">
        <v>18</v>
      </c>
      <c r="Z9" s="137" t="s">
        <v>230</v>
      </c>
      <c r="AA9" s="139" t="s">
        <v>229</v>
      </c>
    </row>
    <row r="10" spans="1:27" s="2" customFormat="1" ht="28.5" customHeight="1" x14ac:dyDescent="0.2">
      <c r="A10" s="170"/>
      <c r="B10" s="173"/>
      <c r="C10" s="25" t="s">
        <v>18</v>
      </c>
      <c r="D10" s="25" t="s">
        <v>230</v>
      </c>
      <c r="E10" s="6" t="s">
        <v>213</v>
      </c>
      <c r="F10" s="25" t="s">
        <v>18</v>
      </c>
      <c r="G10" s="25" t="s">
        <v>230</v>
      </c>
      <c r="H10" s="28" t="s">
        <v>18</v>
      </c>
      <c r="I10" s="25" t="s">
        <v>230</v>
      </c>
      <c r="J10" s="25" t="s">
        <v>18</v>
      </c>
      <c r="K10" s="25" t="s">
        <v>230</v>
      </c>
      <c r="L10" s="6" t="s">
        <v>213</v>
      </c>
      <c r="M10" s="28" t="s">
        <v>18</v>
      </c>
      <c r="N10" s="25" t="s">
        <v>230</v>
      </c>
      <c r="O10" s="28" t="s">
        <v>18</v>
      </c>
      <c r="P10" s="25" t="s">
        <v>230</v>
      </c>
      <c r="Q10" s="28" t="s">
        <v>18</v>
      </c>
      <c r="R10" s="25" t="s">
        <v>230</v>
      </c>
      <c r="S10" s="146"/>
      <c r="T10" s="146"/>
      <c r="U10" s="94" t="s">
        <v>18</v>
      </c>
      <c r="V10" s="95" t="s">
        <v>230</v>
      </c>
      <c r="W10" s="28" t="s">
        <v>18</v>
      </c>
      <c r="X10" s="28" t="s">
        <v>19</v>
      </c>
      <c r="Y10" s="138"/>
      <c r="Z10" s="138"/>
      <c r="AA10" s="140"/>
    </row>
    <row r="11" spans="1:27" s="109" customFormat="1" ht="15.75" customHeight="1" x14ac:dyDescent="0.2">
      <c r="A11" s="103">
        <v>1</v>
      </c>
      <c r="B11" s="103">
        <v>2</v>
      </c>
      <c r="C11" s="104">
        <v>3</v>
      </c>
      <c r="D11" s="104" t="s">
        <v>20</v>
      </c>
      <c r="E11" s="105" t="s">
        <v>21</v>
      </c>
      <c r="F11" s="104" t="s">
        <v>22</v>
      </c>
      <c r="G11" s="104" t="s">
        <v>23</v>
      </c>
      <c r="H11" s="104" t="s">
        <v>24</v>
      </c>
      <c r="I11" s="104" t="s">
        <v>25</v>
      </c>
      <c r="J11" s="104" t="s">
        <v>26</v>
      </c>
      <c r="K11" s="104" t="s">
        <v>27</v>
      </c>
      <c r="L11" s="105" t="s">
        <v>28</v>
      </c>
      <c r="M11" s="104" t="s">
        <v>29</v>
      </c>
      <c r="N11" s="104" t="s">
        <v>30</v>
      </c>
      <c r="O11" s="104" t="s">
        <v>31</v>
      </c>
      <c r="P11" s="104" t="s">
        <v>32</v>
      </c>
      <c r="Q11" s="104" t="s">
        <v>33</v>
      </c>
      <c r="R11" s="104" t="s">
        <v>34</v>
      </c>
      <c r="S11" s="104" t="s">
        <v>35</v>
      </c>
      <c r="T11" s="104" t="s">
        <v>36</v>
      </c>
      <c r="U11" s="106" t="s">
        <v>37</v>
      </c>
      <c r="V11" s="106" t="s">
        <v>38</v>
      </c>
      <c r="W11" s="104">
        <v>12</v>
      </c>
      <c r="X11" s="104"/>
      <c r="Y11" s="104" t="s">
        <v>39</v>
      </c>
      <c r="Z11" s="107" t="s">
        <v>40</v>
      </c>
      <c r="AA11" s="108" t="s">
        <v>41</v>
      </c>
    </row>
    <row r="12" spans="1:27" s="2" customFormat="1" ht="24.75" customHeight="1" x14ac:dyDescent="0.2">
      <c r="A12" s="56" t="s">
        <v>44</v>
      </c>
      <c r="B12" s="57" t="s">
        <v>11</v>
      </c>
      <c r="C12" s="58">
        <f>C13+C14+C15</f>
        <v>74684971</v>
      </c>
      <c r="D12" s="58">
        <f>D13+D14+D15</f>
        <v>72940304.829999998</v>
      </c>
      <c r="E12" s="68">
        <f t="shared" ref="E12:E114" si="0">D12/C12*100</f>
        <v>97.663966194751552</v>
      </c>
      <c r="F12" s="58">
        <f t="shared" ref="F12:K12" si="1">F13+F14+F15</f>
        <v>68471300</v>
      </c>
      <c r="G12" s="58">
        <f t="shared" si="1"/>
        <v>67184966.349999994</v>
      </c>
      <c r="H12" s="58">
        <f t="shared" si="1"/>
        <v>2460733</v>
      </c>
      <c r="I12" s="58">
        <f t="shared" si="1"/>
        <v>2361193.59</v>
      </c>
      <c r="J12" s="58">
        <f t="shared" si="1"/>
        <v>443500</v>
      </c>
      <c r="K12" s="58">
        <f t="shared" si="1"/>
        <v>850977.86</v>
      </c>
      <c r="L12" s="68">
        <f>K12/J12*100</f>
        <v>191.87775873731681</v>
      </c>
      <c r="M12" s="58">
        <f t="shared" ref="M12:V12" si="2">M13+M14+M15</f>
        <v>0</v>
      </c>
      <c r="N12" s="58">
        <f t="shared" si="2"/>
        <v>187929.18</v>
      </c>
      <c r="O12" s="58">
        <f t="shared" si="2"/>
        <v>0</v>
      </c>
      <c r="P12" s="58">
        <f t="shared" si="2"/>
        <v>0</v>
      </c>
      <c r="Q12" s="58">
        <f t="shared" si="2"/>
        <v>0</v>
      </c>
      <c r="R12" s="58">
        <f t="shared" si="2"/>
        <v>0</v>
      </c>
      <c r="S12" s="58">
        <f t="shared" si="2"/>
        <v>443500</v>
      </c>
      <c r="T12" s="58">
        <f t="shared" si="2"/>
        <v>663048.68000000005</v>
      </c>
      <c r="U12" s="102">
        <f t="shared" si="2"/>
        <v>443500</v>
      </c>
      <c r="V12" s="102">
        <f t="shared" si="2"/>
        <v>327685.98</v>
      </c>
      <c r="W12" s="58">
        <f>W13+W14</f>
        <v>0</v>
      </c>
      <c r="X12" s="58">
        <f>X13+X14</f>
        <v>0</v>
      </c>
      <c r="Y12" s="58">
        <f>Y13+Y14+Y15</f>
        <v>75128471</v>
      </c>
      <c r="Z12" s="58">
        <f>Z13+Z14+Z15</f>
        <v>73791282.689999998</v>
      </c>
      <c r="AA12" s="76">
        <f>Z12/Y12*100</f>
        <v>98.22013107387744</v>
      </c>
    </row>
    <row r="13" spans="1:27" s="2" customFormat="1" ht="52.5" customHeight="1" x14ac:dyDescent="0.2">
      <c r="A13" s="9" t="s">
        <v>112</v>
      </c>
      <c r="B13" s="33" t="s">
        <v>312</v>
      </c>
      <c r="C13" s="42">
        <v>48580748</v>
      </c>
      <c r="D13" s="42">
        <v>47859161.340000004</v>
      </c>
      <c r="E13" s="69">
        <f>D13/C13*100</f>
        <v>98.514665397906185</v>
      </c>
      <c r="F13" s="42">
        <v>44612400</v>
      </c>
      <c r="G13" s="42">
        <v>43979382.170000002</v>
      </c>
      <c r="H13" s="42">
        <v>1725500</v>
      </c>
      <c r="I13" s="42">
        <v>1698181.32</v>
      </c>
      <c r="J13" s="42">
        <v>443500</v>
      </c>
      <c r="K13" s="42">
        <v>800477.86</v>
      </c>
      <c r="L13" s="69">
        <f>K13/J13*100</f>
        <v>180.49106200676437</v>
      </c>
      <c r="M13" s="42">
        <v>0</v>
      </c>
      <c r="N13" s="42">
        <v>137429.18</v>
      </c>
      <c r="O13" s="42">
        <v>0</v>
      </c>
      <c r="P13" s="42">
        <v>0</v>
      </c>
      <c r="Q13" s="42">
        <v>0</v>
      </c>
      <c r="R13" s="42">
        <v>0</v>
      </c>
      <c r="S13" s="42">
        <v>443500</v>
      </c>
      <c r="T13" s="42">
        <v>663048.68000000005</v>
      </c>
      <c r="U13" s="97">
        <v>443500</v>
      </c>
      <c r="V13" s="97">
        <v>327685.98</v>
      </c>
      <c r="W13" s="42"/>
      <c r="X13" s="42"/>
      <c r="Y13" s="42">
        <f t="shared" ref="Y13:Z15" si="3">C13+J13</f>
        <v>49024248</v>
      </c>
      <c r="Z13" s="51">
        <f t="shared" si="3"/>
        <v>48659639.200000003</v>
      </c>
      <c r="AA13" s="77">
        <f>Z13/Y13*100</f>
        <v>99.256268449033641</v>
      </c>
    </row>
    <row r="14" spans="1:27" s="2" customFormat="1" ht="30.75" customHeight="1" x14ac:dyDescent="0.2">
      <c r="A14" s="9" t="s">
        <v>113</v>
      </c>
      <c r="B14" s="33" t="s">
        <v>46</v>
      </c>
      <c r="C14" s="42">
        <v>25191433</v>
      </c>
      <c r="D14" s="42">
        <v>24329129.670000002</v>
      </c>
      <c r="E14" s="69">
        <f t="shared" si="0"/>
        <v>96.576997703941657</v>
      </c>
      <c r="F14" s="42">
        <v>23858900</v>
      </c>
      <c r="G14" s="42">
        <v>23205584.18</v>
      </c>
      <c r="H14" s="42">
        <v>735233</v>
      </c>
      <c r="I14" s="42">
        <v>663012.27</v>
      </c>
      <c r="J14" s="42">
        <v>0</v>
      </c>
      <c r="K14" s="42">
        <v>50500</v>
      </c>
      <c r="L14" s="69">
        <v>0</v>
      </c>
      <c r="M14" s="42">
        <v>0</v>
      </c>
      <c r="N14" s="42">
        <v>50500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97">
        <v>0</v>
      </c>
      <c r="V14" s="97">
        <v>0</v>
      </c>
      <c r="W14" s="42"/>
      <c r="X14" s="42"/>
      <c r="Y14" s="42">
        <f t="shared" si="3"/>
        <v>25191433</v>
      </c>
      <c r="Z14" s="51">
        <f t="shared" si="3"/>
        <v>24379629.670000002</v>
      </c>
      <c r="AA14" s="77">
        <f t="shared" ref="AA14:AA145" si="4">Z14/Y14*100</f>
        <v>96.777462679475207</v>
      </c>
    </row>
    <row r="15" spans="1:27" s="2" customFormat="1" ht="23.25" customHeight="1" x14ac:dyDescent="0.2">
      <c r="A15" s="9" t="s">
        <v>45</v>
      </c>
      <c r="B15" s="34" t="s">
        <v>114</v>
      </c>
      <c r="C15" s="42">
        <f>911790+1000</f>
        <v>912790</v>
      </c>
      <c r="D15" s="42">
        <v>752013.82</v>
      </c>
      <c r="E15" s="69">
        <f>D15/C15*100</f>
        <v>82.386290384425763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69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/>
      <c r="U15" s="97">
        <v>0</v>
      </c>
      <c r="V15" s="97">
        <v>0</v>
      </c>
      <c r="W15" s="42"/>
      <c r="X15" s="42"/>
      <c r="Y15" s="42">
        <f t="shared" si="3"/>
        <v>912790</v>
      </c>
      <c r="Z15" s="51">
        <f t="shared" si="3"/>
        <v>752013.82</v>
      </c>
      <c r="AA15" s="77">
        <f>Z15/Y15*100</f>
        <v>82.386290384425763</v>
      </c>
    </row>
    <row r="16" spans="1:27" s="2" customFormat="1" ht="26.25" customHeight="1" x14ac:dyDescent="0.2">
      <c r="A16" s="56" t="s">
        <v>47</v>
      </c>
      <c r="B16" s="57" t="s">
        <v>12</v>
      </c>
      <c r="C16" s="58">
        <f>C17+C18+C19+C20+C21+C22+C23+C26+C30+C31+C34+C35+C38+C41+C42+C44+C45</f>
        <v>239852604.27000001</v>
      </c>
      <c r="D16" s="58">
        <f>D17+D18+D19+D20+D21+D22+D23+D26+D30+D31+D34+D35+D38+D41+D42+D44+D45</f>
        <v>234368019.97</v>
      </c>
      <c r="E16" s="68">
        <f t="shared" si="0"/>
        <v>97.713352199492448</v>
      </c>
      <c r="F16" s="58">
        <f>F17+F18+F19+F20+F21+F22+F23+F26+F30+F31+F34+F35+F38+F41+F42+F44+F45</f>
        <v>190630317.27000001</v>
      </c>
      <c r="G16" s="58">
        <f>G17+G18+G19+G20+G21+G22+G23+G26+G30+G31+G34+G35+G38+G41+G42+G44+G45</f>
        <v>189428504.91</v>
      </c>
      <c r="H16" s="58">
        <f>H17+H18+H19+H20+H21+H22+H23+H26+H30+H31+H34+H35+H38+H41+H42+H44+H45</f>
        <v>23628693</v>
      </c>
      <c r="I16" s="58">
        <f>I17+I18+I19+I20+I21+I22+I23+I26+I30+I31+I34+I35+I38+I41+I42+I44+I45</f>
        <v>22259942.450000003</v>
      </c>
      <c r="J16" s="58">
        <f>J17+J18+J19+J20+J21+J22+J23+J26+J30+J31+J34+J35+J38+J41+J42+J44+J43+J45</f>
        <v>51064971.520000003</v>
      </c>
      <c r="K16" s="58">
        <f>K17+K18+K19+K20+K21+K22+K23+K26+K30+K31+K34+K35+K38+K41+K42+K44+K43+K45</f>
        <v>26126822.220000006</v>
      </c>
      <c r="L16" s="68">
        <f>K16/J16*100</f>
        <v>51.163882877653677</v>
      </c>
      <c r="M16" s="58">
        <f t="shared" ref="M16:V16" si="5">M17+M18+M19+M20+M21+M22+M23+M26+M30+M31+M34+M35+M38+M41+M42+M44+M43+M45</f>
        <v>19715218.52</v>
      </c>
      <c r="N16" s="58">
        <f t="shared" si="5"/>
        <v>10976681.249999998</v>
      </c>
      <c r="O16" s="58">
        <f t="shared" si="5"/>
        <v>947900</v>
      </c>
      <c r="P16" s="58">
        <f t="shared" si="5"/>
        <v>1028948.95</v>
      </c>
      <c r="Q16" s="58">
        <f t="shared" si="5"/>
        <v>102600</v>
      </c>
      <c r="R16" s="58">
        <f t="shared" si="5"/>
        <v>56391.03</v>
      </c>
      <c r="S16" s="58">
        <f t="shared" si="5"/>
        <v>31349753</v>
      </c>
      <c r="T16" s="58">
        <f t="shared" si="5"/>
        <v>15150140.969999999</v>
      </c>
      <c r="U16" s="58">
        <f t="shared" si="5"/>
        <v>27272810</v>
      </c>
      <c r="V16" s="58">
        <f t="shared" si="5"/>
        <v>9689733.5399999991</v>
      </c>
      <c r="W16" s="58" t="e">
        <f>W17+W18+W19+W20+W21+W22+W23+W26+W30+W31+W34+W35+W38+W41+W42+W45</f>
        <v>#REF!</v>
      </c>
      <c r="X16" s="58" t="e">
        <f>X17+X18+X19+X20+X21+X22+X23+X26+X30+X31+X34+X35+X38+X41+X42+X45</f>
        <v>#REF!</v>
      </c>
      <c r="Y16" s="58">
        <f>Y17+Y18+Y19+Y20+Y21+Y22+Y23+Y26+Y30+Y31+Y34+Y35+Y38+Y41+Y42+Y44+Y45+Y43</f>
        <v>290917575.79000002</v>
      </c>
      <c r="Z16" s="58">
        <f>Z17+Z18+Z19+Z20+Z21+Z22+Z23+Z26+Z30+Z31+Z34+Z35+Z38+Z41+Z42+Z44+Z45+Z43</f>
        <v>260494842.19000003</v>
      </c>
      <c r="AA16" s="76">
        <f t="shared" si="4"/>
        <v>89.542490336864091</v>
      </c>
    </row>
    <row r="17" spans="1:27" s="2" customFormat="1" ht="21.75" customHeight="1" x14ac:dyDescent="0.2">
      <c r="A17" s="9" t="s">
        <v>48</v>
      </c>
      <c r="B17" s="33" t="s">
        <v>254</v>
      </c>
      <c r="C17" s="42">
        <v>61517214</v>
      </c>
      <c r="D17" s="42">
        <v>60740220.899999999</v>
      </c>
      <c r="E17" s="69">
        <f t="shared" si="0"/>
        <v>98.736950116108957</v>
      </c>
      <c r="F17" s="49">
        <v>43146740</v>
      </c>
      <c r="G17" s="42">
        <v>43145659.030000001</v>
      </c>
      <c r="H17" s="42">
        <v>8100874</v>
      </c>
      <c r="I17" s="42">
        <v>7513579.4199999999</v>
      </c>
      <c r="J17" s="42">
        <f>9448500+1000000</f>
        <v>10448500</v>
      </c>
      <c r="K17" s="42">
        <f>7159925.88+398624</f>
        <v>7558549.8799999999</v>
      </c>
      <c r="L17" s="69">
        <f>K17/J17*100</f>
        <v>72.341004737522127</v>
      </c>
      <c r="M17" s="42">
        <v>4043500</v>
      </c>
      <c r="N17" s="42">
        <v>2945275.09</v>
      </c>
      <c r="O17" s="42">
        <v>29000</v>
      </c>
      <c r="P17" s="42">
        <v>30779.919999999998</v>
      </c>
      <c r="Q17" s="42">
        <v>2500</v>
      </c>
      <c r="R17" s="42">
        <v>2075.0300000000002</v>
      </c>
      <c r="S17" s="42">
        <f>5405000+1000000</f>
        <v>6405000</v>
      </c>
      <c r="T17" s="42">
        <f>4214650.79+398624</f>
        <v>4613274.79</v>
      </c>
      <c r="U17" s="42">
        <f>5405000+1000000</f>
        <v>6405000</v>
      </c>
      <c r="V17" s="42">
        <f>3721552.67+398624</f>
        <v>4120176.67</v>
      </c>
      <c r="W17" s="42"/>
      <c r="X17" s="42"/>
      <c r="Y17" s="42">
        <f t="shared" ref="Y17:Y65" si="6">C17+J17</f>
        <v>71965714</v>
      </c>
      <c r="Z17" s="51">
        <f t="shared" ref="Z17:Z30" si="7">D17+K17</f>
        <v>68298770.780000001</v>
      </c>
      <c r="AA17" s="78">
        <f t="shared" si="4"/>
        <v>94.904596902908523</v>
      </c>
    </row>
    <row r="18" spans="1:27" s="2" customFormat="1" ht="23.25" customHeight="1" x14ac:dyDescent="0.2">
      <c r="A18" s="9" t="s">
        <v>49</v>
      </c>
      <c r="B18" s="33" t="s">
        <v>233</v>
      </c>
      <c r="C18" s="42">
        <v>49305750</v>
      </c>
      <c r="D18" s="42">
        <v>48061546.979999997</v>
      </c>
      <c r="E18" s="69">
        <f t="shared" si="0"/>
        <v>97.476555939215999</v>
      </c>
      <c r="F18" s="42">
        <v>26603500</v>
      </c>
      <c r="G18" s="42">
        <v>26435066.75</v>
      </c>
      <c r="H18" s="42">
        <v>12981235</v>
      </c>
      <c r="I18" s="42">
        <v>12331993.789999999</v>
      </c>
      <c r="J18" s="42">
        <v>15801675</v>
      </c>
      <c r="K18" s="42">
        <v>3853884.16</v>
      </c>
      <c r="L18" s="69">
        <f>K18/J18*100</f>
        <v>24.3890863468588</v>
      </c>
      <c r="M18" s="42">
        <v>10237300</v>
      </c>
      <c r="N18" s="42">
        <v>2457416.7599999998</v>
      </c>
      <c r="O18" s="42">
        <v>0</v>
      </c>
      <c r="P18" s="42">
        <v>116550.67</v>
      </c>
      <c r="Q18" s="42">
        <v>42700</v>
      </c>
      <c r="R18" s="42">
        <v>21528.27</v>
      </c>
      <c r="S18" s="42">
        <v>5564375</v>
      </c>
      <c r="T18" s="42">
        <v>1396467.4</v>
      </c>
      <c r="U18" s="97">
        <v>5564375</v>
      </c>
      <c r="V18" s="97">
        <v>591758.01</v>
      </c>
      <c r="W18" s="42"/>
      <c r="X18" s="42"/>
      <c r="Y18" s="42">
        <f t="shared" si="6"/>
        <v>65107425</v>
      </c>
      <c r="Z18" s="51">
        <f t="shared" si="7"/>
        <v>51915431.140000001</v>
      </c>
      <c r="AA18" s="77">
        <f t="shared" si="4"/>
        <v>79.738111498035749</v>
      </c>
    </row>
    <row r="19" spans="1:27" s="2" customFormat="1" ht="22.5" customHeight="1" x14ac:dyDescent="0.2">
      <c r="A19" s="9" t="s">
        <v>234</v>
      </c>
      <c r="B19" s="35" t="s">
        <v>235</v>
      </c>
      <c r="C19" s="42">
        <v>85551400</v>
      </c>
      <c r="D19" s="42">
        <v>85537593.189999998</v>
      </c>
      <c r="E19" s="69">
        <f>D19/C19*100</f>
        <v>99.983861386254347</v>
      </c>
      <c r="F19" s="42">
        <v>85551400</v>
      </c>
      <c r="G19" s="42">
        <v>85537593.189999998</v>
      </c>
      <c r="H19" s="42">
        <v>0</v>
      </c>
      <c r="I19" s="42">
        <v>0</v>
      </c>
      <c r="J19" s="42">
        <v>0</v>
      </c>
      <c r="K19" s="42">
        <v>0</v>
      </c>
      <c r="L19" s="69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97">
        <v>0</v>
      </c>
      <c r="V19" s="97">
        <v>0</v>
      </c>
      <c r="W19" s="42"/>
      <c r="X19" s="42"/>
      <c r="Y19" s="42">
        <f>C19+J19</f>
        <v>85551400</v>
      </c>
      <c r="Z19" s="51">
        <f>D19+K19</f>
        <v>85537593.189999998</v>
      </c>
      <c r="AA19" s="77">
        <f>Z19/Y19*100</f>
        <v>99.983861386254347</v>
      </c>
    </row>
    <row r="20" spans="1:27" s="2" customFormat="1" ht="28.5" hidden="1" customHeight="1" x14ac:dyDescent="0.2">
      <c r="A20" s="9" t="s">
        <v>236</v>
      </c>
      <c r="B20" s="34" t="s">
        <v>237</v>
      </c>
      <c r="C20" s="42">
        <v>0.27</v>
      </c>
      <c r="D20" s="42">
        <v>0</v>
      </c>
      <c r="E20" s="69">
        <v>0</v>
      </c>
      <c r="F20" s="42">
        <v>0.27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69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97">
        <v>0</v>
      </c>
      <c r="V20" s="97">
        <v>0</v>
      </c>
      <c r="W20" s="42"/>
      <c r="X20" s="42"/>
      <c r="Y20" s="42">
        <f t="shared" si="6"/>
        <v>0.27</v>
      </c>
      <c r="Z20" s="51">
        <f t="shared" si="7"/>
        <v>0</v>
      </c>
      <c r="AA20" s="77">
        <f t="shared" si="4"/>
        <v>0</v>
      </c>
    </row>
    <row r="21" spans="1:27" s="2" customFormat="1" ht="28.5" customHeight="1" x14ac:dyDescent="0.2">
      <c r="A21" s="9" t="s">
        <v>238</v>
      </c>
      <c r="B21" s="34" t="s">
        <v>239</v>
      </c>
      <c r="C21" s="42">
        <v>9729808</v>
      </c>
      <c r="D21" s="42">
        <v>9574011.1600000001</v>
      </c>
      <c r="E21" s="69">
        <f t="shared" ref="E21:E30" si="8">D21/C21*100</f>
        <v>98.39876758102524</v>
      </c>
      <c r="F21" s="42">
        <v>7621562</v>
      </c>
      <c r="G21" s="42">
        <v>7613614.8099999996</v>
      </c>
      <c r="H21" s="42">
        <v>1083736</v>
      </c>
      <c r="I21" s="42">
        <v>966514.39</v>
      </c>
      <c r="J21" s="42">
        <v>700</v>
      </c>
      <c r="K21" s="42">
        <v>9481.42</v>
      </c>
      <c r="L21" s="69">
        <f>K21/J21*100</f>
        <v>1354.4885714285715</v>
      </c>
      <c r="M21" s="42">
        <v>700</v>
      </c>
      <c r="N21" s="42">
        <v>9481.42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97">
        <v>0</v>
      </c>
      <c r="V21" s="97">
        <v>0</v>
      </c>
      <c r="W21" s="42"/>
      <c r="X21" s="42"/>
      <c r="Y21" s="42">
        <f t="shared" si="6"/>
        <v>9730508</v>
      </c>
      <c r="Z21" s="51">
        <f t="shared" si="7"/>
        <v>9583492.5800000001</v>
      </c>
      <c r="AA21" s="77">
        <f t="shared" si="4"/>
        <v>98.489129036222977</v>
      </c>
    </row>
    <row r="22" spans="1:27" s="2" customFormat="1" ht="22.5" customHeight="1" x14ac:dyDescent="0.2">
      <c r="A22" s="9" t="s">
        <v>240</v>
      </c>
      <c r="B22" s="34" t="s">
        <v>241</v>
      </c>
      <c r="C22" s="42">
        <v>9723700</v>
      </c>
      <c r="D22" s="42">
        <v>9716695.0299999993</v>
      </c>
      <c r="E22" s="69">
        <f t="shared" si="8"/>
        <v>99.92795983010582</v>
      </c>
      <c r="F22" s="42">
        <v>8260600</v>
      </c>
      <c r="G22" s="42">
        <v>8259597.5899999999</v>
      </c>
      <c r="H22" s="42">
        <v>1020000</v>
      </c>
      <c r="I22" s="42">
        <v>1014436.78</v>
      </c>
      <c r="J22" s="42">
        <f>3395500+100000</f>
        <v>3495500</v>
      </c>
      <c r="K22" s="42">
        <v>1403538.38</v>
      </c>
      <c r="L22" s="69">
        <f>K22/J22*100</f>
        <v>40.152721499070232</v>
      </c>
      <c r="M22" s="42">
        <v>922500</v>
      </c>
      <c r="N22" s="42">
        <v>1092500.48</v>
      </c>
      <c r="O22" s="42">
        <v>764400</v>
      </c>
      <c r="P22" s="42">
        <v>736780.24</v>
      </c>
      <c r="Q22" s="42">
        <v>57400</v>
      </c>
      <c r="R22" s="42">
        <v>32787.730000000003</v>
      </c>
      <c r="S22" s="42">
        <f>2473000+100000</f>
        <v>2573000</v>
      </c>
      <c r="T22" s="42">
        <v>311037.90000000002</v>
      </c>
      <c r="U22" s="42">
        <f>2473000+100000</f>
        <v>2573000</v>
      </c>
      <c r="V22" s="97">
        <v>272995</v>
      </c>
      <c r="W22" s="42"/>
      <c r="X22" s="42"/>
      <c r="Y22" s="42">
        <f t="shared" si="6"/>
        <v>13219200</v>
      </c>
      <c r="Z22" s="51">
        <f t="shared" si="7"/>
        <v>11120233.41</v>
      </c>
      <c r="AA22" s="77">
        <f t="shared" si="4"/>
        <v>84.12183346949891</v>
      </c>
    </row>
    <row r="23" spans="1:27" s="2" customFormat="1" ht="22.5" customHeight="1" x14ac:dyDescent="0.2">
      <c r="A23" s="9" t="s">
        <v>242</v>
      </c>
      <c r="B23" s="34" t="s">
        <v>243</v>
      </c>
      <c r="C23" s="42">
        <f>SUM(C24:C25)</f>
        <v>6620215</v>
      </c>
      <c r="D23" s="42">
        <f>SUM(D24:D25)</f>
        <v>6581587.8600000003</v>
      </c>
      <c r="E23" s="69">
        <f t="shared" si="8"/>
        <v>99.416527408853042</v>
      </c>
      <c r="F23" s="42">
        <f t="shared" ref="F23:K23" si="9">SUM(F24:F25)</f>
        <v>5682004</v>
      </c>
      <c r="G23" s="42">
        <f t="shared" si="9"/>
        <v>5675001.5599999996</v>
      </c>
      <c r="H23" s="42">
        <f t="shared" si="9"/>
        <v>219983</v>
      </c>
      <c r="I23" s="42">
        <f t="shared" si="9"/>
        <v>213777.66</v>
      </c>
      <c r="J23" s="42">
        <f t="shared" si="9"/>
        <v>0</v>
      </c>
      <c r="K23" s="42">
        <f t="shared" si="9"/>
        <v>106097.11</v>
      </c>
      <c r="L23" s="69">
        <v>0</v>
      </c>
      <c r="M23" s="42">
        <f t="shared" ref="M23:V23" si="10">SUM(M24:M25)</f>
        <v>0</v>
      </c>
      <c r="N23" s="42">
        <f t="shared" si="10"/>
        <v>23914.09</v>
      </c>
      <c r="O23" s="42">
        <f t="shared" si="10"/>
        <v>0</v>
      </c>
      <c r="P23" s="42">
        <f t="shared" si="10"/>
        <v>0</v>
      </c>
      <c r="Q23" s="42">
        <f t="shared" si="10"/>
        <v>0</v>
      </c>
      <c r="R23" s="42">
        <f t="shared" si="10"/>
        <v>0</v>
      </c>
      <c r="S23" s="42">
        <f t="shared" si="10"/>
        <v>0</v>
      </c>
      <c r="T23" s="42">
        <f t="shared" si="10"/>
        <v>82183.02</v>
      </c>
      <c r="U23" s="97">
        <f t="shared" si="10"/>
        <v>0</v>
      </c>
      <c r="V23" s="97">
        <f t="shared" si="10"/>
        <v>0</v>
      </c>
      <c r="W23" s="42"/>
      <c r="X23" s="42"/>
      <c r="Y23" s="42">
        <f t="shared" si="6"/>
        <v>6620215</v>
      </c>
      <c r="Z23" s="51">
        <f t="shared" si="7"/>
        <v>6687684.9700000007</v>
      </c>
      <c r="AA23" s="77">
        <f t="shared" si="4"/>
        <v>101.01915073755158</v>
      </c>
    </row>
    <row r="24" spans="1:27" s="20" customFormat="1" ht="21.75" customHeight="1" x14ac:dyDescent="0.2">
      <c r="A24" s="8" t="s">
        <v>244</v>
      </c>
      <c r="B24" s="89" t="s">
        <v>116</v>
      </c>
      <c r="C24" s="43">
        <v>6398415</v>
      </c>
      <c r="D24" s="43">
        <v>6367507.0300000003</v>
      </c>
      <c r="E24" s="70">
        <f t="shared" si="8"/>
        <v>99.516943336748241</v>
      </c>
      <c r="F24" s="43">
        <v>5682004</v>
      </c>
      <c r="G24" s="43">
        <v>5675001.5599999996</v>
      </c>
      <c r="H24" s="43">
        <v>218215</v>
      </c>
      <c r="I24" s="43">
        <v>212010.51</v>
      </c>
      <c r="J24" s="43">
        <v>0</v>
      </c>
      <c r="K24" s="43">
        <v>106097.11</v>
      </c>
      <c r="L24" s="87">
        <v>0</v>
      </c>
      <c r="M24" s="43">
        <v>0</v>
      </c>
      <c r="N24" s="43">
        <v>23914.09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82183.02</v>
      </c>
      <c r="U24" s="98">
        <v>0</v>
      </c>
      <c r="V24" s="98">
        <v>0</v>
      </c>
      <c r="W24" s="43"/>
      <c r="X24" s="43"/>
      <c r="Y24" s="45">
        <f t="shared" si="6"/>
        <v>6398415</v>
      </c>
      <c r="Z24" s="55">
        <f t="shared" si="7"/>
        <v>6473604.1400000006</v>
      </c>
      <c r="AA24" s="82">
        <f t="shared" si="4"/>
        <v>101.17512133864403</v>
      </c>
    </row>
    <row r="25" spans="1:27" s="20" customFormat="1" ht="19.5" customHeight="1" x14ac:dyDescent="0.2">
      <c r="A25" s="8" t="s">
        <v>245</v>
      </c>
      <c r="B25" s="89" t="s">
        <v>117</v>
      </c>
      <c r="C25" s="43">
        <v>221800</v>
      </c>
      <c r="D25" s="43">
        <v>214080.83</v>
      </c>
      <c r="E25" s="70">
        <f t="shared" si="8"/>
        <v>96.51976104598738</v>
      </c>
      <c r="F25" s="43">
        <v>0</v>
      </c>
      <c r="G25" s="43">
        <v>0</v>
      </c>
      <c r="H25" s="43">
        <v>1768</v>
      </c>
      <c r="I25" s="43">
        <v>1767.15</v>
      </c>
      <c r="J25" s="43">
        <v>0</v>
      </c>
      <c r="K25" s="43">
        <v>0</v>
      </c>
      <c r="L25" s="87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98">
        <v>0</v>
      </c>
      <c r="V25" s="98">
        <v>0</v>
      </c>
      <c r="W25" s="43"/>
      <c r="X25" s="43"/>
      <c r="Y25" s="45">
        <f t="shared" si="6"/>
        <v>221800</v>
      </c>
      <c r="Z25" s="55">
        <f t="shared" si="7"/>
        <v>214080.83</v>
      </c>
      <c r="AA25" s="82">
        <f t="shared" si="4"/>
        <v>96.51976104598738</v>
      </c>
    </row>
    <row r="26" spans="1:27" s="2" customFormat="1" ht="35.25" customHeight="1" x14ac:dyDescent="0.2">
      <c r="A26" s="9" t="s">
        <v>115</v>
      </c>
      <c r="B26" s="33" t="s">
        <v>51</v>
      </c>
      <c r="C26" s="42">
        <f>SUM(C27:C29)</f>
        <v>2201717</v>
      </c>
      <c r="D26" s="42">
        <f>SUM(D27:D29)</f>
        <v>1557397.4500000002</v>
      </c>
      <c r="E26" s="70">
        <f t="shared" si="8"/>
        <v>70.735587271206981</v>
      </c>
      <c r="F26" s="42">
        <f t="shared" ref="F26:K26" si="11">SUM(F27:F29)</f>
        <v>2053612</v>
      </c>
      <c r="G26" s="42">
        <f t="shared" si="11"/>
        <v>1418776.9500000002</v>
      </c>
      <c r="H26" s="42">
        <f t="shared" si="11"/>
        <v>71765</v>
      </c>
      <c r="I26" s="42">
        <f t="shared" si="11"/>
        <v>68596.149999999994</v>
      </c>
      <c r="J26" s="42">
        <f t="shared" si="11"/>
        <v>0</v>
      </c>
      <c r="K26" s="42">
        <f t="shared" si="11"/>
        <v>6</v>
      </c>
      <c r="L26" s="69">
        <v>0</v>
      </c>
      <c r="M26" s="42">
        <f t="shared" ref="M26:V26" si="12">SUM(M27:M29)</f>
        <v>0</v>
      </c>
      <c r="N26" s="42">
        <f t="shared" si="12"/>
        <v>6</v>
      </c>
      <c r="O26" s="42">
        <f t="shared" si="12"/>
        <v>0</v>
      </c>
      <c r="P26" s="42">
        <f t="shared" si="12"/>
        <v>0</v>
      </c>
      <c r="Q26" s="42">
        <f t="shared" si="12"/>
        <v>0</v>
      </c>
      <c r="R26" s="42">
        <f t="shared" si="12"/>
        <v>0</v>
      </c>
      <c r="S26" s="42">
        <f t="shared" si="12"/>
        <v>0</v>
      </c>
      <c r="T26" s="42">
        <f t="shared" si="12"/>
        <v>0</v>
      </c>
      <c r="U26" s="97">
        <f t="shared" si="12"/>
        <v>0</v>
      </c>
      <c r="V26" s="97">
        <f t="shared" si="12"/>
        <v>0</v>
      </c>
      <c r="W26" s="42"/>
      <c r="X26" s="42"/>
      <c r="Y26" s="42">
        <f>C26+J26</f>
        <v>2201717</v>
      </c>
      <c r="Z26" s="51">
        <f>D26+K26</f>
        <v>1557403.4500000002</v>
      </c>
      <c r="AA26" s="77">
        <f t="shared" si="4"/>
        <v>70.73585978579446</v>
      </c>
    </row>
    <row r="27" spans="1:27" s="20" customFormat="1" ht="34.5" customHeight="1" x14ac:dyDescent="0.2">
      <c r="A27" s="8" t="s">
        <v>246</v>
      </c>
      <c r="B27" s="67" t="s">
        <v>248</v>
      </c>
      <c r="C27" s="43">
        <v>278517</v>
      </c>
      <c r="D27" s="43">
        <v>269016.13</v>
      </c>
      <c r="E27" s="70">
        <f t="shared" si="8"/>
        <v>96.588764779169679</v>
      </c>
      <c r="F27" s="43">
        <v>130412</v>
      </c>
      <c r="G27" s="43">
        <v>130395.63</v>
      </c>
      <c r="H27" s="43">
        <v>71765</v>
      </c>
      <c r="I27" s="43">
        <v>68596.149999999994</v>
      </c>
      <c r="J27" s="43">
        <v>0</v>
      </c>
      <c r="K27" s="43">
        <v>6</v>
      </c>
      <c r="L27" s="70">
        <v>0</v>
      </c>
      <c r="M27" s="43">
        <v>0</v>
      </c>
      <c r="N27" s="43">
        <v>6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98">
        <v>0</v>
      </c>
      <c r="V27" s="98">
        <v>0</v>
      </c>
      <c r="W27" s="43"/>
      <c r="X27" s="43"/>
      <c r="Y27" s="43">
        <f t="shared" si="6"/>
        <v>278517</v>
      </c>
      <c r="Z27" s="88">
        <f t="shared" si="7"/>
        <v>269022.13</v>
      </c>
      <c r="AA27" s="90">
        <f t="shared" si="4"/>
        <v>96.590919046234163</v>
      </c>
    </row>
    <row r="28" spans="1:27" s="20" customFormat="1" ht="33.75" customHeight="1" x14ac:dyDescent="0.2">
      <c r="A28" s="8" t="s">
        <v>247</v>
      </c>
      <c r="B28" s="67" t="s">
        <v>249</v>
      </c>
      <c r="C28" s="43">
        <v>1923200</v>
      </c>
      <c r="D28" s="43">
        <v>1288381.32</v>
      </c>
      <c r="E28" s="70">
        <f t="shared" si="8"/>
        <v>66.991541181364397</v>
      </c>
      <c r="F28" s="43">
        <v>1923200</v>
      </c>
      <c r="G28" s="43">
        <v>1288381.32</v>
      </c>
      <c r="H28" s="43">
        <v>0</v>
      </c>
      <c r="I28" s="43">
        <v>0</v>
      </c>
      <c r="J28" s="43">
        <v>0</v>
      </c>
      <c r="K28" s="43">
        <v>0</v>
      </c>
      <c r="L28" s="70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98">
        <v>0</v>
      </c>
      <c r="V28" s="98">
        <v>0</v>
      </c>
      <c r="W28" s="43"/>
      <c r="X28" s="43"/>
      <c r="Y28" s="43">
        <f>C28+J28</f>
        <v>1923200</v>
      </c>
      <c r="Z28" s="88">
        <f>D28+K28</f>
        <v>1288381.32</v>
      </c>
      <c r="AA28" s="90">
        <f>Z28/Y28*100</f>
        <v>66.991541181364397</v>
      </c>
    </row>
    <row r="29" spans="1:27" s="20" customFormat="1" ht="28.5" hidden="1" customHeight="1" x14ac:dyDescent="0.2">
      <c r="A29" s="8" t="s">
        <v>250</v>
      </c>
      <c r="B29" s="67" t="s">
        <v>251</v>
      </c>
      <c r="C29" s="43">
        <v>0</v>
      </c>
      <c r="D29" s="43">
        <v>0</v>
      </c>
      <c r="E29" s="70" t="e">
        <f t="shared" si="8"/>
        <v>#DIV/0!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70" t="e">
        <f>K29/J29*100</f>
        <v>#DIV/0!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98">
        <v>0</v>
      </c>
      <c r="V29" s="98">
        <v>0</v>
      </c>
      <c r="W29" s="43"/>
      <c r="X29" s="43"/>
      <c r="Y29" s="43">
        <f t="shared" si="6"/>
        <v>0</v>
      </c>
      <c r="Z29" s="88">
        <f t="shared" si="7"/>
        <v>0</v>
      </c>
      <c r="AA29" s="90" t="e">
        <f t="shared" si="4"/>
        <v>#DIV/0!</v>
      </c>
    </row>
    <row r="30" spans="1:27" s="2" customFormat="1" ht="39.75" customHeight="1" x14ac:dyDescent="0.2">
      <c r="A30" s="9" t="s">
        <v>50</v>
      </c>
      <c r="B30" s="33" t="s">
        <v>252</v>
      </c>
      <c r="C30" s="42">
        <v>2306500</v>
      </c>
      <c r="D30" s="42">
        <v>2267221.19</v>
      </c>
      <c r="E30" s="69">
        <f t="shared" si="8"/>
        <v>98.297038369824406</v>
      </c>
      <c r="F30" s="42">
        <v>2068399</v>
      </c>
      <c r="G30" s="42">
        <v>2046850</v>
      </c>
      <c r="H30" s="42">
        <v>151100</v>
      </c>
      <c r="I30" s="42">
        <v>151044.26</v>
      </c>
      <c r="J30" s="42">
        <v>0</v>
      </c>
      <c r="K30" s="42">
        <v>0</v>
      </c>
      <c r="L30" s="69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97">
        <v>0</v>
      </c>
      <c r="V30" s="97">
        <v>0</v>
      </c>
      <c r="W30" s="42" t="e">
        <f>#REF!+#REF!</f>
        <v>#REF!</v>
      </c>
      <c r="X30" s="42" t="e">
        <f>#REF!+#REF!</f>
        <v>#REF!</v>
      </c>
      <c r="Y30" s="42">
        <f t="shared" si="6"/>
        <v>2306500</v>
      </c>
      <c r="Z30" s="51">
        <f t="shared" si="7"/>
        <v>2267221.19</v>
      </c>
      <c r="AA30" s="77">
        <f t="shared" si="4"/>
        <v>98.297038369824406</v>
      </c>
    </row>
    <row r="31" spans="1:27" s="2" customFormat="1" ht="39.75" customHeight="1" x14ac:dyDescent="0.2">
      <c r="A31" s="9" t="s">
        <v>283</v>
      </c>
      <c r="B31" s="34" t="s">
        <v>325</v>
      </c>
      <c r="C31" s="42">
        <f>SUM(C32:C33)</f>
        <v>0</v>
      </c>
      <c r="D31" s="42">
        <f>SUM(D32:D33)</f>
        <v>0</v>
      </c>
      <c r="E31" s="69">
        <v>0</v>
      </c>
      <c r="F31" s="42">
        <f t="shared" ref="F31:K31" si="13">SUM(F32:F33)</f>
        <v>0</v>
      </c>
      <c r="G31" s="42">
        <f t="shared" si="13"/>
        <v>0</v>
      </c>
      <c r="H31" s="42">
        <f t="shared" si="13"/>
        <v>0</v>
      </c>
      <c r="I31" s="42">
        <f t="shared" si="13"/>
        <v>0</v>
      </c>
      <c r="J31" s="42">
        <f t="shared" si="13"/>
        <v>2618700</v>
      </c>
      <c r="K31" s="42">
        <f t="shared" si="13"/>
        <v>2601161.4</v>
      </c>
      <c r="L31" s="69">
        <f>K31/J31*100</f>
        <v>99.330255470271496</v>
      </c>
      <c r="M31" s="42">
        <f t="shared" ref="M31:V31" si="14">SUM(M32:M33)</f>
        <v>0</v>
      </c>
      <c r="N31" s="42">
        <f t="shared" si="14"/>
        <v>0</v>
      </c>
      <c r="O31" s="42">
        <f t="shared" si="14"/>
        <v>0</v>
      </c>
      <c r="P31" s="42">
        <f t="shared" si="14"/>
        <v>0</v>
      </c>
      <c r="Q31" s="42">
        <f t="shared" si="14"/>
        <v>0</v>
      </c>
      <c r="R31" s="42">
        <f t="shared" si="14"/>
        <v>0</v>
      </c>
      <c r="S31" s="42">
        <f t="shared" si="14"/>
        <v>2618700</v>
      </c>
      <c r="T31" s="42">
        <f t="shared" si="14"/>
        <v>2601161.4</v>
      </c>
      <c r="U31" s="42">
        <f t="shared" si="14"/>
        <v>2618700</v>
      </c>
      <c r="V31" s="42">
        <f t="shared" si="14"/>
        <v>2601161.4</v>
      </c>
      <c r="W31" s="42"/>
      <c r="X31" s="42"/>
      <c r="Y31" s="42">
        <f t="shared" ref="Y31:Y45" si="15">C31+J31</f>
        <v>2618700</v>
      </c>
      <c r="Z31" s="51">
        <f t="shared" ref="Z31:Z45" si="16">D31+K31</f>
        <v>2601161.4</v>
      </c>
      <c r="AA31" s="77">
        <f>Z31/Y31*100</f>
        <v>99.330255470271496</v>
      </c>
    </row>
    <row r="32" spans="1:27" s="12" customFormat="1" ht="67.5" customHeight="1" x14ac:dyDescent="0.2">
      <c r="A32" s="8" t="s">
        <v>315</v>
      </c>
      <c r="B32" s="89" t="s">
        <v>326</v>
      </c>
      <c r="C32" s="45">
        <v>0</v>
      </c>
      <c r="D32" s="45">
        <v>0</v>
      </c>
      <c r="E32" s="70">
        <v>0</v>
      </c>
      <c r="F32" s="45">
        <v>0</v>
      </c>
      <c r="G32" s="45">
        <v>0</v>
      </c>
      <c r="H32" s="45">
        <v>0</v>
      </c>
      <c r="I32" s="45">
        <v>0</v>
      </c>
      <c r="J32" s="45">
        <v>261900</v>
      </c>
      <c r="K32" s="45">
        <v>259748.54</v>
      </c>
      <c r="L32" s="70">
        <f t="shared" ref="L32:L38" si="17">K32/J32*100</f>
        <v>99.178518518518516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261900</v>
      </c>
      <c r="T32" s="45">
        <v>259748.54</v>
      </c>
      <c r="U32" s="100">
        <v>261900</v>
      </c>
      <c r="V32" s="100">
        <v>259748.54</v>
      </c>
      <c r="W32" s="45"/>
      <c r="X32" s="45"/>
      <c r="Y32" s="45">
        <f t="shared" si="15"/>
        <v>261900</v>
      </c>
      <c r="Z32" s="55">
        <f t="shared" si="16"/>
        <v>259748.54</v>
      </c>
      <c r="AA32" s="79">
        <f>Z32/Y32*100</f>
        <v>99.178518518518516</v>
      </c>
    </row>
    <row r="33" spans="1:27" s="12" customFormat="1" ht="63" customHeight="1" x14ac:dyDescent="0.2">
      <c r="A33" s="8" t="s">
        <v>316</v>
      </c>
      <c r="B33" s="89" t="s">
        <v>327</v>
      </c>
      <c r="C33" s="45">
        <v>0</v>
      </c>
      <c r="D33" s="45">
        <v>0</v>
      </c>
      <c r="E33" s="70">
        <v>0</v>
      </c>
      <c r="F33" s="45">
        <v>0</v>
      </c>
      <c r="G33" s="45">
        <v>0</v>
      </c>
      <c r="H33" s="45">
        <v>0</v>
      </c>
      <c r="I33" s="45">
        <v>0</v>
      </c>
      <c r="J33" s="45">
        <v>2356800</v>
      </c>
      <c r="K33" s="45">
        <v>2341412.86</v>
      </c>
      <c r="L33" s="70">
        <f t="shared" si="17"/>
        <v>99.347117277664623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2356800</v>
      </c>
      <c r="T33" s="45">
        <v>2341412.86</v>
      </c>
      <c r="U33" s="100">
        <v>2356800</v>
      </c>
      <c r="V33" s="100">
        <v>2341412.86</v>
      </c>
      <c r="W33" s="45"/>
      <c r="X33" s="45"/>
      <c r="Y33" s="45">
        <f t="shared" si="15"/>
        <v>2356800</v>
      </c>
      <c r="Z33" s="55">
        <f t="shared" si="16"/>
        <v>2341412.86</v>
      </c>
      <c r="AA33" s="79">
        <f>Z33/Y33*100</f>
        <v>99.347117277664623</v>
      </c>
    </row>
    <row r="34" spans="1:27" s="2" customFormat="1" ht="58.5" customHeight="1" x14ac:dyDescent="0.2">
      <c r="A34" s="9" t="s">
        <v>253</v>
      </c>
      <c r="B34" s="34" t="s">
        <v>284</v>
      </c>
      <c r="C34" s="42">
        <v>498500</v>
      </c>
      <c r="D34" s="42">
        <v>497516.37</v>
      </c>
      <c r="E34" s="70">
        <f>D34/C34*100</f>
        <v>99.802682046138415</v>
      </c>
      <c r="F34" s="42">
        <v>498500</v>
      </c>
      <c r="G34" s="42">
        <v>497516.37</v>
      </c>
      <c r="H34" s="42">
        <v>0</v>
      </c>
      <c r="I34" s="42">
        <v>0</v>
      </c>
      <c r="J34" s="42">
        <v>0</v>
      </c>
      <c r="K34" s="42">
        <v>0</v>
      </c>
      <c r="L34" s="69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 t="e">
        <f>#REF!+#REF!</f>
        <v>#REF!</v>
      </c>
      <c r="X34" s="42" t="e">
        <f>#REF!+#REF!</f>
        <v>#REF!</v>
      </c>
      <c r="Y34" s="42">
        <f t="shared" si="15"/>
        <v>498500</v>
      </c>
      <c r="Z34" s="51">
        <f t="shared" si="16"/>
        <v>497516.37</v>
      </c>
      <c r="AA34" s="77">
        <f t="shared" ref="AA34:AA45" si="18">Z34/Y34*100</f>
        <v>99.802682046138415</v>
      </c>
    </row>
    <row r="35" spans="1:27" s="2" customFormat="1" ht="41.25" customHeight="1" x14ac:dyDescent="0.2">
      <c r="A35" s="9" t="s">
        <v>303</v>
      </c>
      <c r="B35" s="34" t="s">
        <v>328</v>
      </c>
      <c r="C35" s="42">
        <f>SUM(C36:C37)</f>
        <v>0</v>
      </c>
      <c r="D35" s="42">
        <f>SUM(D36:D37)</f>
        <v>0</v>
      </c>
      <c r="E35" s="70">
        <v>0</v>
      </c>
      <c r="F35" s="42">
        <f t="shared" ref="F35:K35" si="19">SUM(F36:F37)</f>
        <v>0</v>
      </c>
      <c r="G35" s="42">
        <f t="shared" si="19"/>
        <v>0</v>
      </c>
      <c r="H35" s="42">
        <f t="shared" si="19"/>
        <v>0</v>
      </c>
      <c r="I35" s="42">
        <f t="shared" si="19"/>
        <v>0</v>
      </c>
      <c r="J35" s="42">
        <f t="shared" si="19"/>
        <v>4497231</v>
      </c>
      <c r="K35" s="42">
        <f t="shared" si="19"/>
        <v>4459960</v>
      </c>
      <c r="L35" s="69">
        <f t="shared" si="17"/>
        <v>99.171245595345226</v>
      </c>
      <c r="M35" s="42">
        <f t="shared" ref="M35:V35" si="20">SUM(M36:M37)</f>
        <v>0</v>
      </c>
      <c r="N35" s="42">
        <f t="shared" si="20"/>
        <v>0</v>
      </c>
      <c r="O35" s="42">
        <f t="shared" si="20"/>
        <v>0</v>
      </c>
      <c r="P35" s="42">
        <f t="shared" si="20"/>
        <v>0</v>
      </c>
      <c r="Q35" s="42">
        <f t="shared" si="20"/>
        <v>0</v>
      </c>
      <c r="R35" s="42">
        <f t="shared" si="20"/>
        <v>0</v>
      </c>
      <c r="S35" s="42">
        <f t="shared" si="20"/>
        <v>4497231</v>
      </c>
      <c r="T35" s="42">
        <f t="shared" si="20"/>
        <v>4459960</v>
      </c>
      <c r="U35" s="42">
        <f t="shared" si="20"/>
        <v>449760</v>
      </c>
      <c r="V35" s="42">
        <f t="shared" si="20"/>
        <v>445996</v>
      </c>
      <c r="W35" s="42" t="e">
        <f>#REF!+#REF!</f>
        <v>#REF!</v>
      </c>
      <c r="X35" s="42" t="e">
        <f>#REF!+#REF!</f>
        <v>#REF!</v>
      </c>
      <c r="Y35" s="42">
        <f t="shared" si="15"/>
        <v>4497231</v>
      </c>
      <c r="Z35" s="51">
        <f t="shared" si="16"/>
        <v>4459960</v>
      </c>
      <c r="AA35" s="77">
        <f t="shared" si="18"/>
        <v>99.171245595345226</v>
      </c>
    </row>
    <row r="36" spans="1:27" s="20" customFormat="1" ht="51" customHeight="1" x14ac:dyDescent="0.2">
      <c r="A36" s="19" t="s">
        <v>317</v>
      </c>
      <c r="B36" s="120" t="s">
        <v>329</v>
      </c>
      <c r="C36" s="43">
        <v>0</v>
      </c>
      <c r="D36" s="43">
        <v>0</v>
      </c>
      <c r="E36" s="87">
        <v>0</v>
      </c>
      <c r="F36" s="43">
        <v>0</v>
      </c>
      <c r="G36" s="43">
        <v>0</v>
      </c>
      <c r="H36" s="43">
        <v>0</v>
      </c>
      <c r="I36" s="43">
        <v>0</v>
      </c>
      <c r="J36" s="43">
        <v>449760</v>
      </c>
      <c r="K36" s="43">
        <v>445996</v>
      </c>
      <c r="L36" s="69">
        <f t="shared" si="17"/>
        <v>99.163109213802912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449760</v>
      </c>
      <c r="T36" s="43">
        <v>445996</v>
      </c>
      <c r="U36" s="98">
        <v>449760</v>
      </c>
      <c r="V36" s="98">
        <v>445996</v>
      </c>
      <c r="W36" s="43"/>
      <c r="X36" s="43"/>
      <c r="Y36" s="43">
        <f t="shared" si="15"/>
        <v>449760</v>
      </c>
      <c r="Z36" s="88">
        <f t="shared" si="16"/>
        <v>445996</v>
      </c>
      <c r="AA36" s="121">
        <f>Z36/Y36*100</f>
        <v>99.163109213802912</v>
      </c>
    </row>
    <row r="37" spans="1:27" s="20" customFormat="1" ht="50.25" customHeight="1" x14ac:dyDescent="0.2">
      <c r="A37" s="19" t="s">
        <v>318</v>
      </c>
      <c r="B37" s="120" t="s">
        <v>330</v>
      </c>
      <c r="C37" s="43">
        <v>0</v>
      </c>
      <c r="D37" s="43">
        <v>0</v>
      </c>
      <c r="E37" s="87">
        <v>0</v>
      </c>
      <c r="F37" s="43">
        <v>0</v>
      </c>
      <c r="G37" s="43">
        <v>0</v>
      </c>
      <c r="H37" s="43">
        <v>0</v>
      </c>
      <c r="I37" s="43">
        <v>0</v>
      </c>
      <c r="J37" s="43">
        <v>4047471</v>
      </c>
      <c r="K37" s="43">
        <v>4013964</v>
      </c>
      <c r="L37" s="69">
        <f t="shared" si="17"/>
        <v>99.172149720158586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4047471</v>
      </c>
      <c r="T37" s="43">
        <v>4013964</v>
      </c>
      <c r="U37" s="98"/>
      <c r="V37" s="98"/>
      <c r="W37" s="43"/>
      <c r="X37" s="43"/>
      <c r="Y37" s="43">
        <f t="shared" si="15"/>
        <v>4047471</v>
      </c>
      <c r="Z37" s="88">
        <f t="shared" si="16"/>
        <v>4013964</v>
      </c>
      <c r="AA37" s="121">
        <f>Z37/Y37*100</f>
        <v>99.172149720158586</v>
      </c>
    </row>
    <row r="38" spans="1:27" s="2" customFormat="1" ht="60.75" customHeight="1" x14ac:dyDescent="0.2">
      <c r="A38" s="9" t="s">
        <v>304</v>
      </c>
      <c r="B38" s="34" t="s">
        <v>331</v>
      </c>
      <c r="C38" s="42">
        <f>SUM(C39:C40)</f>
        <v>12900</v>
      </c>
      <c r="D38" s="42">
        <f>SUM(D39:D40)</f>
        <v>12588.4</v>
      </c>
      <c r="E38" s="70">
        <f>D38/C38*100</f>
        <v>97.584496124031006</v>
      </c>
      <c r="F38" s="42">
        <f t="shared" ref="F38:K38" si="21">SUM(F39:F40)</f>
        <v>0</v>
      </c>
      <c r="G38" s="42">
        <f t="shared" si="21"/>
        <v>0</v>
      </c>
      <c r="H38" s="42">
        <f t="shared" si="21"/>
        <v>0</v>
      </c>
      <c r="I38" s="42">
        <f t="shared" si="21"/>
        <v>0</v>
      </c>
      <c r="J38" s="42">
        <f t="shared" si="21"/>
        <v>144790.51999999999</v>
      </c>
      <c r="K38" s="42">
        <f t="shared" si="21"/>
        <v>141705.60000000001</v>
      </c>
      <c r="L38" s="69">
        <f t="shared" si="17"/>
        <v>97.869390896586339</v>
      </c>
      <c r="M38" s="42">
        <f t="shared" ref="M38:V38" si="22">SUM(M39:M40)</f>
        <v>115318.52</v>
      </c>
      <c r="N38" s="42">
        <f t="shared" si="22"/>
        <v>113295.6</v>
      </c>
      <c r="O38" s="42">
        <f t="shared" si="22"/>
        <v>0</v>
      </c>
      <c r="P38" s="42">
        <f t="shared" si="22"/>
        <v>0</v>
      </c>
      <c r="Q38" s="42">
        <f t="shared" si="22"/>
        <v>0</v>
      </c>
      <c r="R38" s="42">
        <f t="shared" si="22"/>
        <v>0</v>
      </c>
      <c r="S38" s="42">
        <f t="shared" si="22"/>
        <v>29472</v>
      </c>
      <c r="T38" s="42">
        <f t="shared" si="22"/>
        <v>28410</v>
      </c>
      <c r="U38" s="42">
        <f t="shared" si="22"/>
        <v>0</v>
      </c>
      <c r="V38" s="42">
        <f t="shared" si="22"/>
        <v>0</v>
      </c>
      <c r="W38" s="42" t="e">
        <f>#REF!+#REF!</f>
        <v>#REF!</v>
      </c>
      <c r="X38" s="42" t="e">
        <f>#REF!+#REF!</f>
        <v>#REF!</v>
      </c>
      <c r="Y38" s="42">
        <f t="shared" si="15"/>
        <v>157690.51999999999</v>
      </c>
      <c r="Z38" s="51">
        <f t="shared" si="16"/>
        <v>154294</v>
      </c>
      <c r="AA38" s="77">
        <f t="shared" si="18"/>
        <v>97.846084850249724</v>
      </c>
    </row>
    <row r="39" spans="1:27" s="20" customFormat="1" ht="65.25" customHeight="1" x14ac:dyDescent="0.2">
      <c r="A39" s="19" t="s">
        <v>319</v>
      </c>
      <c r="B39" s="120" t="s">
        <v>332</v>
      </c>
      <c r="C39" s="43">
        <v>12900</v>
      </c>
      <c r="D39" s="43">
        <v>12588.4</v>
      </c>
      <c r="E39" s="87">
        <f>D39/C39*100</f>
        <v>97.584496124031006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87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98">
        <v>0</v>
      </c>
      <c r="V39" s="98">
        <v>0</v>
      </c>
      <c r="W39" s="43"/>
      <c r="X39" s="43"/>
      <c r="Y39" s="43">
        <f t="shared" si="15"/>
        <v>12900</v>
      </c>
      <c r="Z39" s="88">
        <f t="shared" si="16"/>
        <v>12588.4</v>
      </c>
      <c r="AA39" s="121">
        <f>Z39/Y39*100</f>
        <v>97.584496124031006</v>
      </c>
    </row>
    <row r="40" spans="1:27" s="20" customFormat="1" ht="60.75" customHeight="1" x14ac:dyDescent="0.2">
      <c r="A40" s="19" t="s">
        <v>320</v>
      </c>
      <c r="B40" s="120" t="s">
        <v>333</v>
      </c>
      <c r="C40" s="43">
        <v>0</v>
      </c>
      <c r="D40" s="43">
        <v>0</v>
      </c>
      <c r="E40" s="87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144790.51999999999</v>
      </c>
      <c r="K40" s="43">
        <v>141705.60000000001</v>
      </c>
      <c r="L40" s="87">
        <f>K40/J40*100</f>
        <v>97.869390896586339</v>
      </c>
      <c r="M40" s="43">
        <v>115318.52</v>
      </c>
      <c r="N40" s="43">
        <v>113295.6</v>
      </c>
      <c r="O40" s="43">
        <v>0</v>
      </c>
      <c r="P40" s="43">
        <v>0</v>
      </c>
      <c r="Q40" s="43">
        <v>0</v>
      </c>
      <c r="R40" s="43">
        <v>0</v>
      </c>
      <c r="S40" s="43">
        <v>29472</v>
      </c>
      <c r="T40" s="43">
        <v>28410</v>
      </c>
      <c r="U40" s="98">
        <v>0</v>
      </c>
      <c r="V40" s="98">
        <v>0</v>
      </c>
      <c r="W40" s="43"/>
      <c r="X40" s="43"/>
      <c r="Y40" s="43">
        <f t="shared" si="15"/>
        <v>144790.51999999999</v>
      </c>
      <c r="Z40" s="88">
        <f t="shared" si="16"/>
        <v>141705.60000000001</v>
      </c>
      <c r="AA40" s="121">
        <f>Z40/Y40*100</f>
        <v>97.869390896586339</v>
      </c>
    </row>
    <row r="41" spans="1:27" s="2" customFormat="1" ht="19.5" customHeight="1" x14ac:dyDescent="0.2">
      <c r="A41" s="9" t="s">
        <v>285</v>
      </c>
      <c r="B41" s="34" t="s">
        <v>286</v>
      </c>
      <c r="C41" s="42">
        <v>0</v>
      </c>
      <c r="D41" s="42">
        <v>0</v>
      </c>
      <c r="E41" s="70">
        <v>0</v>
      </c>
      <c r="F41" s="42">
        <v>0</v>
      </c>
      <c r="G41" s="42">
        <v>0</v>
      </c>
      <c r="H41" s="42">
        <v>0</v>
      </c>
      <c r="I41" s="42">
        <v>0</v>
      </c>
      <c r="J41" s="42">
        <f>9500000+161975</f>
        <v>9661975</v>
      </c>
      <c r="K41" s="42">
        <f>1496299.01+161347.45</f>
        <v>1657646.46</v>
      </c>
      <c r="L41" s="69">
        <f>K41/J41*100</f>
        <v>17.156393594477322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f>9500000+161975</f>
        <v>9661975</v>
      </c>
      <c r="T41" s="42">
        <f>1496299.01+161347.45</f>
        <v>1657646.46</v>
      </c>
      <c r="U41" s="42">
        <f>9500000+161975</f>
        <v>9661975</v>
      </c>
      <c r="V41" s="42">
        <f>1496299.01+161347.45</f>
        <v>1657646.46</v>
      </c>
      <c r="W41" s="42" t="e">
        <f>#REF!+#REF!</f>
        <v>#REF!</v>
      </c>
      <c r="X41" s="42" t="e">
        <f>#REF!+#REF!</f>
        <v>#REF!</v>
      </c>
      <c r="Y41" s="42">
        <f t="shared" si="15"/>
        <v>9661975</v>
      </c>
      <c r="Z41" s="51">
        <f t="shared" si="16"/>
        <v>1657646.46</v>
      </c>
      <c r="AA41" s="77">
        <f t="shared" si="18"/>
        <v>17.156393594477322</v>
      </c>
    </row>
    <row r="42" spans="1:27" s="2" customFormat="1" ht="30" customHeight="1" x14ac:dyDescent="0.2">
      <c r="A42" s="9" t="s">
        <v>287</v>
      </c>
      <c r="B42" s="34" t="s">
        <v>288</v>
      </c>
      <c r="C42" s="42">
        <v>0</v>
      </c>
      <c r="D42" s="42">
        <v>0</v>
      </c>
      <c r="E42" s="70">
        <v>0</v>
      </c>
      <c r="F42" s="42">
        <v>0</v>
      </c>
      <c r="G42" s="42">
        <v>0</v>
      </c>
      <c r="H42" s="42">
        <v>0</v>
      </c>
      <c r="I42" s="42">
        <v>0</v>
      </c>
      <c r="J42" s="42">
        <v>4241400</v>
      </c>
      <c r="K42" s="42">
        <v>4189953.69</v>
      </c>
      <c r="L42" s="69">
        <f>K42/J42*100</f>
        <v>98.787044136370056</v>
      </c>
      <c r="M42" s="42">
        <v>4241400</v>
      </c>
      <c r="N42" s="42">
        <v>4189953.69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97">
        <v>0</v>
      </c>
      <c r="V42" s="97">
        <v>0</v>
      </c>
      <c r="W42" s="42"/>
      <c r="X42" s="42"/>
      <c r="Y42" s="42">
        <f t="shared" si="15"/>
        <v>4241400</v>
      </c>
      <c r="Z42" s="51">
        <f t="shared" si="16"/>
        <v>4189953.69</v>
      </c>
      <c r="AA42" s="77">
        <f t="shared" si="18"/>
        <v>98.787044136370056</v>
      </c>
    </row>
    <row r="43" spans="1:27" s="2" customFormat="1" ht="42.75" customHeight="1" x14ac:dyDescent="0.2">
      <c r="A43" s="9" t="s">
        <v>321</v>
      </c>
      <c r="B43" s="34" t="s">
        <v>334</v>
      </c>
      <c r="C43" s="42">
        <v>0</v>
      </c>
      <c r="D43" s="42">
        <v>0</v>
      </c>
      <c r="E43" s="70">
        <v>0</v>
      </c>
      <c r="F43" s="42">
        <v>0</v>
      </c>
      <c r="G43" s="42">
        <v>0</v>
      </c>
      <c r="H43" s="42">
        <v>0</v>
      </c>
      <c r="I43" s="42">
        <v>0</v>
      </c>
      <c r="J43" s="42">
        <v>154500</v>
      </c>
      <c r="K43" s="42">
        <v>144838.12</v>
      </c>
      <c r="L43" s="69">
        <f>K43/J43*100</f>
        <v>93.746355987055011</v>
      </c>
      <c r="M43" s="42">
        <v>154500</v>
      </c>
      <c r="N43" s="42">
        <v>144838.12</v>
      </c>
      <c r="O43" s="42">
        <v>154500</v>
      </c>
      <c r="P43" s="42">
        <v>144838.12</v>
      </c>
      <c r="Q43" s="42">
        <v>0</v>
      </c>
      <c r="R43" s="42">
        <v>0</v>
      </c>
      <c r="S43" s="42">
        <v>0</v>
      </c>
      <c r="T43" s="42">
        <v>0</v>
      </c>
      <c r="U43" s="97">
        <v>0</v>
      </c>
      <c r="V43" s="97">
        <v>0</v>
      </c>
      <c r="W43" s="42"/>
      <c r="X43" s="42"/>
      <c r="Y43" s="42">
        <f t="shared" si="15"/>
        <v>154500</v>
      </c>
      <c r="Z43" s="51">
        <f t="shared" si="16"/>
        <v>144838.12</v>
      </c>
      <c r="AA43" s="77">
        <f t="shared" si="18"/>
        <v>93.746355987055011</v>
      </c>
    </row>
    <row r="44" spans="1:27" s="2" customFormat="1" ht="33.75" customHeight="1" x14ac:dyDescent="0.2">
      <c r="A44" s="9" t="s">
        <v>289</v>
      </c>
      <c r="B44" s="34" t="s">
        <v>335</v>
      </c>
      <c r="C44" s="42">
        <v>9144000</v>
      </c>
      <c r="D44" s="42">
        <v>8798828.6600000001</v>
      </c>
      <c r="E44" s="70">
        <f>D44/C44*100</f>
        <v>96.225160323709531</v>
      </c>
      <c r="F44" s="42">
        <v>9144000</v>
      </c>
      <c r="G44" s="42">
        <v>8798828.6600000001</v>
      </c>
      <c r="H44" s="42">
        <v>0</v>
      </c>
      <c r="I44" s="42">
        <v>0</v>
      </c>
      <c r="J44" s="42">
        <v>0</v>
      </c>
      <c r="K44" s="42">
        <v>0</v>
      </c>
      <c r="L44" s="69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97">
        <v>0</v>
      </c>
      <c r="V44" s="97">
        <v>0</v>
      </c>
      <c r="W44" s="42" t="e">
        <f>#REF!+#REF!</f>
        <v>#REF!</v>
      </c>
      <c r="X44" s="42" t="e">
        <f>#REF!+#REF!</f>
        <v>#REF!</v>
      </c>
      <c r="Y44" s="42">
        <f t="shared" si="15"/>
        <v>9144000</v>
      </c>
      <c r="Z44" s="51">
        <f t="shared" si="16"/>
        <v>8798828.6600000001</v>
      </c>
      <c r="AA44" s="77">
        <f>Z44/Y44*100</f>
        <v>96.225160323709531</v>
      </c>
    </row>
    <row r="45" spans="1:27" s="2" customFormat="1" ht="36" customHeight="1" x14ac:dyDescent="0.2">
      <c r="A45" s="9" t="s">
        <v>322</v>
      </c>
      <c r="B45" s="34" t="s">
        <v>336</v>
      </c>
      <c r="C45" s="42">
        <v>3240900</v>
      </c>
      <c r="D45" s="42">
        <v>1022812.78</v>
      </c>
      <c r="E45" s="70">
        <f>D45/C45*100</f>
        <v>31.559529143139255</v>
      </c>
      <c r="F45" s="42"/>
      <c r="G45" s="42"/>
      <c r="H45" s="42">
        <v>0</v>
      </c>
      <c r="I45" s="42">
        <v>0</v>
      </c>
      <c r="J45" s="42">
        <v>0</v>
      </c>
      <c r="K45" s="42">
        <v>0</v>
      </c>
      <c r="L45" s="69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97">
        <v>0</v>
      </c>
      <c r="V45" s="97">
        <v>0</v>
      </c>
      <c r="W45" s="42" t="e">
        <f>#REF!+#REF!</f>
        <v>#REF!</v>
      </c>
      <c r="X45" s="42" t="e">
        <f>#REF!+#REF!</f>
        <v>#REF!</v>
      </c>
      <c r="Y45" s="42">
        <f t="shared" si="15"/>
        <v>3240900</v>
      </c>
      <c r="Z45" s="51">
        <f t="shared" si="16"/>
        <v>1022812.78</v>
      </c>
      <c r="AA45" s="77">
        <f t="shared" si="18"/>
        <v>31.559529143139255</v>
      </c>
    </row>
    <row r="46" spans="1:27" s="60" customFormat="1" ht="21" customHeight="1" x14ac:dyDescent="0.2">
      <c r="A46" s="114" t="s">
        <v>255</v>
      </c>
      <c r="B46" s="115" t="s">
        <v>260</v>
      </c>
      <c r="C46" s="102">
        <f>C47+C48+C49</f>
        <v>19360930</v>
      </c>
      <c r="D46" s="102">
        <f>D47+D48+D49</f>
        <v>19051886.850000001</v>
      </c>
      <c r="E46" s="116">
        <f t="shared" si="0"/>
        <v>98.403779415554936</v>
      </c>
      <c r="F46" s="102">
        <v>0</v>
      </c>
      <c r="G46" s="102">
        <v>0</v>
      </c>
      <c r="H46" s="102">
        <v>0</v>
      </c>
      <c r="I46" s="102">
        <v>0</v>
      </c>
      <c r="J46" s="102">
        <f>J47+J48+J49</f>
        <v>2410000</v>
      </c>
      <c r="K46" s="102">
        <f>K47+K48+K49</f>
        <v>873347.6</v>
      </c>
      <c r="L46" s="116">
        <f>K46/J46*100</f>
        <v>36.238489626556017</v>
      </c>
      <c r="M46" s="102">
        <v>0</v>
      </c>
      <c r="N46" s="102">
        <v>0</v>
      </c>
      <c r="O46" s="102">
        <v>0</v>
      </c>
      <c r="P46" s="102">
        <v>0</v>
      </c>
      <c r="Q46" s="102">
        <v>0</v>
      </c>
      <c r="R46" s="102">
        <v>0</v>
      </c>
      <c r="S46" s="102">
        <f>S47+S48+S49</f>
        <v>2410000</v>
      </c>
      <c r="T46" s="102">
        <f>T47+T48+T49</f>
        <v>873347.6</v>
      </c>
      <c r="U46" s="102">
        <f>U47+U48+U49</f>
        <v>2410000</v>
      </c>
      <c r="V46" s="102">
        <f>V47+V48+V49</f>
        <v>873347.6</v>
      </c>
      <c r="W46" s="102"/>
      <c r="X46" s="102"/>
      <c r="Y46" s="102">
        <f>Y47+Y48+Y49</f>
        <v>21770930</v>
      </c>
      <c r="Z46" s="102">
        <f>Z47+Z48+Z49</f>
        <v>19925234.450000003</v>
      </c>
      <c r="AA46" s="117">
        <f t="shared" si="4"/>
        <v>91.5222016239086</v>
      </c>
    </row>
    <row r="47" spans="1:27" s="2" customFormat="1" ht="22.5" customHeight="1" x14ac:dyDescent="0.2">
      <c r="A47" s="9" t="s">
        <v>256</v>
      </c>
      <c r="B47" s="34" t="s">
        <v>259</v>
      </c>
      <c r="C47" s="42">
        <v>17295530</v>
      </c>
      <c r="D47" s="42">
        <v>17177301.960000001</v>
      </c>
      <c r="E47" s="69">
        <f t="shared" si="0"/>
        <v>99.316424301539186</v>
      </c>
      <c r="F47" s="42">
        <v>0</v>
      </c>
      <c r="G47" s="42">
        <v>0</v>
      </c>
      <c r="H47" s="42">
        <v>0</v>
      </c>
      <c r="I47" s="42">
        <v>0</v>
      </c>
      <c r="J47" s="42">
        <v>1712700</v>
      </c>
      <c r="K47" s="42">
        <v>328159</v>
      </c>
      <c r="L47" s="69">
        <f>K47/J47*100</f>
        <v>19.160331640100424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1712700</v>
      </c>
      <c r="T47" s="42">
        <v>328159</v>
      </c>
      <c r="U47" s="42">
        <v>1712700</v>
      </c>
      <c r="V47" s="42">
        <v>328159</v>
      </c>
      <c r="W47" s="42"/>
      <c r="X47" s="42"/>
      <c r="Y47" s="42">
        <f t="shared" ref="Y47:Z49" si="23">C47+J47</f>
        <v>19008230</v>
      </c>
      <c r="Z47" s="42">
        <f t="shared" si="23"/>
        <v>17505460.960000001</v>
      </c>
      <c r="AA47" s="77">
        <f t="shared" si="4"/>
        <v>92.094113760197558</v>
      </c>
    </row>
    <row r="48" spans="1:27" s="2" customFormat="1" ht="24.75" customHeight="1" x14ac:dyDescent="0.2">
      <c r="A48" s="9" t="s">
        <v>257</v>
      </c>
      <c r="B48" s="34" t="s">
        <v>258</v>
      </c>
      <c r="C48" s="42">
        <v>2065400</v>
      </c>
      <c r="D48" s="42">
        <v>1874584.89</v>
      </c>
      <c r="E48" s="69">
        <f t="shared" si="0"/>
        <v>90.761348407088221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69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97">
        <v>0</v>
      </c>
      <c r="V48" s="97">
        <v>0</v>
      </c>
      <c r="W48" s="42"/>
      <c r="X48" s="42"/>
      <c r="Y48" s="42">
        <f t="shared" si="23"/>
        <v>2065400</v>
      </c>
      <c r="Z48" s="42">
        <f t="shared" si="23"/>
        <v>1874584.89</v>
      </c>
      <c r="AA48" s="77">
        <f t="shared" si="4"/>
        <v>90.761348407088221</v>
      </c>
    </row>
    <row r="49" spans="1:27" s="2" customFormat="1" ht="20.25" customHeight="1" x14ac:dyDescent="0.2">
      <c r="A49" s="9" t="s">
        <v>300</v>
      </c>
      <c r="B49" s="34" t="s">
        <v>301</v>
      </c>
      <c r="C49" s="42"/>
      <c r="D49" s="42"/>
      <c r="E49" s="69">
        <v>0</v>
      </c>
      <c r="F49" s="42">
        <v>0</v>
      </c>
      <c r="G49" s="42">
        <v>0</v>
      </c>
      <c r="H49" s="42">
        <v>0</v>
      </c>
      <c r="I49" s="42">
        <v>0</v>
      </c>
      <c r="J49" s="42">
        <v>697300</v>
      </c>
      <c r="K49" s="42">
        <v>545188.6</v>
      </c>
      <c r="L49" s="69">
        <f>K49/J49*100</f>
        <v>78.185658970314066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697300</v>
      </c>
      <c r="T49" s="42">
        <v>545188.6</v>
      </c>
      <c r="U49" s="42">
        <v>697300</v>
      </c>
      <c r="V49" s="42">
        <v>545188.6</v>
      </c>
      <c r="W49" s="42"/>
      <c r="X49" s="42"/>
      <c r="Y49" s="42">
        <f t="shared" si="23"/>
        <v>697300</v>
      </c>
      <c r="Z49" s="42">
        <f t="shared" si="23"/>
        <v>545188.6</v>
      </c>
      <c r="AA49" s="77">
        <f t="shared" si="4"/>
        <v>78.185658970314066</v>
      </c>
    </row>
    <row r="50" spans="1:27" s="2" customFormat="1" ht="19.5" customHeight="1" x14ac:dyDescent="0.2">
      <c r="A50" s="56" t="s">
        <v>52</v>
      </c>
      <c r="B50" s="57" t="s">
        <v>13</v>
      </c>
      <c r="C50" s="58">
        <f>C51+C55+C58+C63+C72+C73+C79+C80+C82+C84+C86+C88+C89+C90+C93+C96</f>
        <v>14502777</v>
      </c>
      <c r="D50" s="58">
        <f>D51+D55+D58+D63+D72+D73+D79+D80+D82+D84+D86+D88+D89+D90+D93+D96</f>
        <v>14094206.220000001</v>
      </c>
      <c r="E50" s="68">
        <f t="shared" si="0"/>
        <v>97.182810023211417</v>
      </c>
      <c r="F50" s="58">
        <f t="shared" ref="F50:K50" si="24">F51+F55+F58+F63+F72+F73+F79+F80+F82+F84+F86+F88+F89+F90+F93+F96</f>
        <v>8210059</v>
      </c>
      <c r="G50" s="58">
        <f t="shared" si="24"/>
        <v>8167433.5800000001</v>
      </c>
      <c r="H50" s="58">
        <f t="shared" si="24"/>
        <v>155910</v>
      </c>
      <c r="I50" s="58">
        <f t="shared" si="24"/>
        <v>154924.79999999999</v>
      </c>
      <c r="J50" s="58">
        <f t="shared" si="24"/>
        <v>15396266.140000001</v>
      </c>
      <c r="K50" s="58">
        <f t="shared" si="24"/>
        <v>15684898.940000001</v>
      </c>
      <c r="L50" s="68">
        <f>K50/J50*100</f>
        <v>101.87469349630247</v>
      </c>
      <c r="M50" s="58">
        <f t="shared" ref="M50:X50" si="25">M51+M55+M58+M63+M72+M73+M79+M80+M82+M84+M86+M88+M89+M90+M93+M96</f>
        <v>65000</v>
      </c>
      <c r="N50" s="58">
        <f>N51+N55+N58+N63+N72+N73+N79+N80+N82+N84+N86+N88+N89+N90+N93+N96</f>
        <v>525232.80000000005</v>
      </c>
      <c r="O50" s="58">
        <f t="shared" si="25"/>
        <v>0</v>
      </c>
      <c r="P50" s="58">
        <f t="shared" si="25"/>
        <v>0</v>
      </c>
      <c r="Q50" s="58">
        <f t="shared" si="25"/>
        <v>0</v>
      </c>
      <c r="R50" s="58">
        <f t="shared" si="25"/>
        <v>0</v>
      </c>
      <c r="S50" s="58">
        <f t="shared" si="25"/>
        <v>15331266.140000001</v>
      </c>
      <c r="T50" s="58">
        <f t="shared" si="25"/>
        <v>15159666.140000001</v>
      </c>
      <c r="U50" s="102">
        <f t="shared" si="25"/>
        <v>15331266.140000001</v>
      </c>
      <c r="V50" s="102">
        <f t="shared" si="25"/>
        <v>15159666.140000001</v>
      </c>
      <c r="W50" s="58">
        <f t="shared" si="25"/>
        <v>0</v>
      </c>
      <c r="X50" s="58">
        <f t="shared" si="25"/>
        <v>0</v>
      </c>
      <c r="Y50" s="58">
        <f>Y51+Y55+Y58+Y63+Y72+Y73+Y79+Y80+Y82+Y84+Y86+Y88+Y89+Y90+Y93+Y96+Y97</f>
        <v>29899043.140000001</v>
      </c>
      <c r="Z50" s="58">
        <f>Z51+Z55+Z58+Z63+Z72+Z73+Z79+Z80+Z82+Z84+Z86+Z88+Z89+Z90+Z93+Z96+Z97</f>
        <v>29779105.159999996</v>
      </c>
      <c r="AA50" s="76">
        <f t="shared" si="4"/>
        <v>99.598856794719467</v>
      </c>
    </row>
    <row r="51" spans="1:27" s="11" customFormat="1" ht="42.75" hidden="1" customHeight="1" x14ac:dyDescent="0.25">
      <c r="A51" s="10" t="s">
        <v>53</v>
      </c>
      <c r="B51" s="29" t="s">
        <v>210</v>
      </c>
      <c r="C51" s="44">
        <f>SUM(C52:C54)</f>
        <v>0</v>
      </c>
      <c r="D51" s="44">
        <f>SUM(D52:D54)</f>
        <v>0</v>
      </c>
      <c r="E51" s="70" t="e">
        <f t="shared" si="0"/>
        <v>#DIV/0!</v>
      </c>
      <c r="F51" s="44">
        <f t="shared" ref="F51:K51" si="26">SUM(F52:F54)</f>
        <v>0</v>
      </c>
      <c r="G51" s="44">
        <f t="shared" si="26"/>
        <v>0</v>
      </c>
      <c r="H51" s="44">
        <f t="shared" si="26"/>
        <v>0</v>
      </c>
      <c r="I51" s="44">
        <f t="shared" si="26"/>
        <v>0</v>
      </c>
      <c r="J51" s="44">
        <f t="shared" si="26"/>
        <v>0</v>
      </c>
      <c r="K51" s="44">
        <f t="shared" si="26"/>
        <v>0</v>
      </c>
      <c r="L51" s="70">
        <v>0</v>
      </c>
      <c r="M51" s="44">
        <f t="shared" ref="M51:X51" si="27">SUM(M52:M54)</f>
        <v>0</v>
      </c>
      <c r="N51" s="44">
        <f t="shared" si="27"/>
        <v>0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99">
        <f t="shared" si="27"/>
        <v>0</v>
      </c>
      <c r="V51" s="99">
        <f t="shared" si="27"/>
        <v>0</v>
      </c>
      <c r="W51" s="44">
        <f t="shared" si="27"/>
        <v>0</v>
      </c>
      <c r="X51" s="44">
        <f t="shared" si="27"/>
        <v>0</v>
      </c>
      <c r="Y51" s="44">
        <f t="shared" si="6"/>
        <v>0</v>
      </c>
      <c r="Z51" s="52">
        <f t="shared" ref="Z51:Z156" si="28">D51+K51</f>
        <v>0</v>
      </c>
      <c r="AA51" s="79" t="e">
        <f t="shared" si="4"/>
        <v>#DIV/0!</v>
      </c>
    </row>
    <row r="52" spans="1:27" s="20" customFormat="1" ht="42.75" hidden="1" customHeight="1" x14ac:dyDescent="0.2">
      <c r="A52" s="19" t="s">
        <v>54</v>
      </c>
      <c r="B52" s="30" t="s">
        <v>118</v>
      </c>
      <c r="C52" s="43">
        <v>0</v>
      </c>
      <c r="D52" s="43">
        <v>0</v>
      </c>
      <c r="E52" s="70" t="e">
        <f t="shared" si="0"/>
        <v>#DIV/0!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70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100">
        <v>0</v>
      </c>
      <c r="V52" s="100">
        <v>0</v>
      </c>
      <c r="W52" s="45"/>
      <c r="X52" s="45"/>
      <c r="Y52" s="45">
        <f t="shared" si="6"/>
        <v>0</v>
      </c>
      <c r="Z52" s="55">
        <f t="shared" si="28"/>
        <v>0</v>
      </c>
      <c r="AA52" s="79" t="e">
        <f t="shared" si="4"/>
        <v>#DIV/0!</v>
      </c>
    </row>
    <row r="53" spans="1:27" s="20" customFormat="1" ht="97.5" hidden="1" customHeight="1" x14ac:dyDescent="0.2">
      <c r="A53" s="23" t="s">
        <v>14</v>
      </c>
      <c r="B53" s="37" t="s">
        <v>15</v>
      </c>
      <c r="C53" s="43">
        <v>0</v>
      </c>
      <c r="D53" s="43">
        <v>0</v>
      </c>
      <c r="E53" s="70" t="e">
        <f t="shared" si="0"/>
        <v>#DIV/0!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70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100">
        <v>0</v>
      </c>
      <c r="V53" s="100">
        <v>0</v>
      </c>
      <c r="W53" s="45"/>
      <c r="X53" s="45"/>
      <c r="Y53" s="45">
        <f t="shared" si="6"/>
        <v>0</v>
      </c>
      <c r="Z53" s="55">
        <f t="shared" si="28"/>
        <v>0</v>
      </c>
      <c r="AA53" s="79" t="e">
        <f t="shared" si="4"/>
        <v>#DIV/0!</v>
      </c>
    </row>
    <row r="54" spans="1:27" s="20" customFormat="1" ht="31.5" hidden="1" customHeight="1" x14ac:dyDescent="0.2">
      <c r="A54" s="19" t="s">
        <v>55</v>
      </c>
      <c r="B54" s="30" t="s">
        <v>56</v>
      </c>
      <c r="C54" s="43">
        <v>0</v>
      </c>
      <c r="D54" s="43">
        <v>0</v>
      </c>
      <c r="E54" s="70" t="e">
        <f t="shared" si="0"/>
        <v>#DIV/0!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70">
        <v>0</v>
      </c>
      <c r="M54" s="45">
        <v>0</v>
      </c>
      <c r="N54" s="45">
        <v>0</v>
      </c>
      <c r="O54" s="45">
        <v>0</v>
      </c>
      <c r="P54" s="45">
        <v>0</v>
      </c>
      <c r="Q54" s="45">
        <v>0</v>
      </c>
      <c r="R54" s="45">
        <v>0</v>
      </c>
      <c r="S54" s="45">
        <v>0</v>
      </c>
      <c r="T54" s="45"/>
      <c r="U54" s="100">
        <v>0</v>
      </c>
      <c r="V54" s="100"/>
      <c r="W54" s="45"/>
      <c r="X54" s="45"/>
      <c r="Y54" s="45">
        <f t="shared" si="6"/>
        <v>0</v>
      </c>
      <c r="Z54" s="55">
        <f t="shared" si="28"/>
        <v>0</v>
      </c>
      <c r="AA54" s="79" t="e">
        <f t="shared" si="4"/>
        <v>#DIV/0!</v>
      </c>
    </row>
    <row r="55" spans="1:27" s="11" customFormat="1" ht="44.25" hidden="1" customHeight="1" x14ac:dyDescent="0.25">
      <c r="A55" s="10" t="s">
        <v>57</v>
      </c>
      <c r="B55" s="29" t="s">
        <v>58</v>
      </c>
      <c r="C55" s="44">
        <f>SUM(C56:C57)</f>
        <v>0</v>
      </c>
      <c r="D55" s="44">
        <f>SUM(D56:D57)</f>
        <v>0</v>
      </c>
      <c r="E55" s="70" t="e">
        <f t="shared" si="0"/>
        <v>#DIV/0!</v>
      </c>
      <c r="F55" s="44">
        <f t="shared" ref="F55:K55" si="29">SUM(F56:F57)</f>
        <v>0</v>
      </c>
      <c r="G55" s="44">
        <f t="shared" si="29"/>
        <v>0</v>
      </c>
      <c r="H55" s="44">
        <f t="shared" si="29"/>
        <v>0</v>
      </c>
      <c r="I55" s="44">
        <f t="shared" si="29"/>
        <v>0</v>
      </c>
      <c r="J55" s="44">
        <f t="shared" si="29"/>
        <v>0</v>
      </c>
      <c r="K55" s="44">
        <f t="shared" si="29"/>
        <v>0</v>
      </c>
      <c r="L55" s="70">
        <v>0</v>
      </c>
      <c r="M55" s="44">
        <f t="shared" ref="M55:X55" si="30">SUM(M56:M57)</f>
        <v>0</v>
      </c>
      <c r="N55" s="44">
        <f t="shared" si="30"/>
        <v>0</v>
      </c>
      <c r="O55" s="44">
        <f t="shared" si="30"/>
        <v>0</v>
      </c>
      <c r="P55" s="44">
        <f t="shared" si="30"/>
        <v>0</v>
      </c>
      <c r="Q55" s="44">
        <f t="shared" si="30"/>
        <v>0</v>
      </c>
      <c r="R55" s="44">
        <f t="shared" si="30"/>
        <v>0</v>
      </c>
      <c r="S55" s="44">
        <f t="shared" si="30"/>
        <v>0</v>
      </c>
      <c r="T55" s="44">
        <f t="shared" si="30"/>
        <v>0</v>
      </c>
      <c r="U55" s="99">
        <f t="shared" si="30"/>
        <v>0</v>
      </c>
      <c r="V55" s="99">
        <f t="shared" si="30"/>
        <v>0</v>
      </c>
      <c r="W55" s="44">
        <f t="shared" si="30"/>
        <v>0</v>
      </c>
      <c r="X55" s="44">
        <f t="shared" si="30"/>
        <v>0</v>
      </c>
      <c r="Y55" s="44">
        <f t="shared" si="6"/>
        <v>0</v>
      </c>
      <c r="Z55" s="52">
        <f t="shared" si="28"/>
        <v>0</v>
      </c>
      <c r="AA55" s="79" t="e">
        <f t="shared" si="4"/>
        <v>#DIV/0!</v>
      </c>
    </row>
    <row r="56" spans="1:27" s="20" customFormat="1" ht="47.25" hidden="1" customHeight="1" x14ac:dyDescent="0.2">
      <c r="A56" s="19" t="s">
        <v>59</v>
      </c>
      <c r="B56" s="30" t="s">
        <v>119</v>
      </c>
      <c r="C56" s="43">
        <v>0</v>
      </c>
      <c r="D56" s="43">
        <v>0</v>
      </c>
      <c r="E56" s="70" t="e">
        <f t="shared" si="0"/>
        <v>#DIV/0!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70">
        <v>0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100">
        <v>0</v>
      </c>
      <c r="V56" s="100">
        <v>0</v>
      </c>
      <c r="W56" s="45"/>
      <c r="X56" s="45"/>
      <c r="Y56" s="45">
        <f t="shared" si="6"/>
        <v>0</v>
      </c>
      <c r="Z56" s="55">
        <f t="shared" si="28"/>
        <v>0</v>
      </c>
      <c r="AA56" s="79" t="e">
        <f t="shared" si="4"/>
        <v>#DIV/0!</v>
      </c>
    </row>
    <row r="57" spans="1:27" s="20" customFormat="1" ht="43.5" hidden="1" customHeight="1" x14ac:dyDescent="0.2">
      <c r="A57" s="19" t="s">
        <v>60</v>
      </c>
      <c r="B57" s="30" t="s">
        <v>61</v>
      </c>
      <c r="C57" s="43">
        <v>0</v>
      </c>
      <c r="D57" s="43">
        <v>0</v>
      </c>
      <c r="E57" s="70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70">
        <v>0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100">
        <v>0</v>
      </c>
      <c r="V57" s="100">
        <v>0</v>
      </c>
      <c r="W57" s="45"/>
      <c r="X57" s="45"/>
      <c r="Y57" s="45">
        <f t="shared" si="6"/>
        <v>0</v>
      </c>
      <c r="Z57" s="55">
        <f t="shared" si="28"/>
        <v>0</v>
      </c>
      <c r="AA57" s="79" t="e">
        <f t="shared" si="4"/>
        <v>#DIV/0!</v>
      </c>
    </row>
    <row r="58" spans="1:27" s="11" customFormat="1" ht="47.25" customHeight="1" x14ac:dyDescent="0.25">
      <c r="A58" s="10" t="s">
        <v>62</v>
      </c>
      <c r="B58" s="29" t="s">
        <v>120</v>
      </c>
      <c r="C58" s="44">
        <f>SUM(C59:C62)</f>
        <v>2240000</v>
      </c>
      <c r="D58" s="44">
        <f>SUM(D59:D62)</f>
        <v>2185630.96</v>
      </c>
      <c r="E58" s="70">
        <f t="shared" si="0"/>
        <v>97.572810714285723</v>
      </c>
      <c r="F58" s="44">
        <f t="shared" ref="F58:K58" si="31">SUM(F62:F62)</f>
        <v>0</v>
      </c>
      <c r="G58" s="44">
        <f t="shared" si="31"/>
        <v>0</v>
      </c>
      <c r="H58" s="44">
        <f t="shared" si="31"/>
        <v>0</v>
      </c>
      <c r="I58" s="44">
        <f t="shared" si="31"/>
        <v>0</v>
      </c>
      <c r="J58" s="44">
        <f t="shared" si="31"/>
        <v>0</v>
      </c>
      <c r="K58" s="44">
        <f t="shared" si="31"/>
        <v>0</v>
      </c>
      <c r="L58" s="70">
        <v>0</v>
      </c>
      <c r="M58" s="44">
        <f t="shared" ref="M58:V58" si="32">SUM(M62:M62)</f>
        <v>0</v>
      </c>
      <c r="N58" s="44">
        <f t="shared" si="32"/>
        <v>0</v>
      </c>
      <c r="O58" s="44">
        <f t="shared" si="32"/>
        <v>0</v>
      </c>
      <c r="P58" s="44">
        <f t="shared" si="32"/>
        <v>0</v>
      </c>
      <c r="Q58" s="44">
        <f t="shared" si="32"/>
        <v>0</v>
      </c>
      <c r="R58" s="44">
        <f t="shared" si="32"/>
        <v>0</v>
      </c>
      <c r="S58" s="44">
        <f t="shared" si="32"/>
        <v>0</v>
      </c>
      <c r="T58" s="44">
        <f t="shared" si="32"/>
        <v>0</v>
      </c>
      <c r="U58" s="99">
        <f t="shared" si="32"/>
        <v>0</v>
      </c>
      <c r="V58" s="99">
        <f t="shared" si="32"/>
        <v>0</v>
      </c>
      <c r="W58" s="44"/>
      <c r="X58" s="44"/>
      <c r="Y58" s="44">
        <f t="shared" si="6"/>
        <v>2240000</v>
      </c>
      <c r="Z58" s="52">
        <f t="shared" si="28"/>
        <v>2185630.96</v>
      </c>
      <c r="AA58" s="79">
        <f t="shared" si="4"/>
        <v>97.572810714285723</v>
      </c>
    </row>
    <row r="59" spans="1:27" s="12" customFormat="1" ht="27.75" customHeight="1" x14ac:dyDescent="0.2">
      <c r="A59" s="8" t="s">
        <v>214</v>
      </c>
      <c r="B59" s="38" t="s">
        <v>221</v>
      </c>
      <c r="C59" s="45">
        <v>5000</v>
      </c>
      <c r="D59" s="45">
        <v>0</v>
      </c>
      <c r="E59" s="70">
        <f t="shared" si="0"/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70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100">
        <v>0</v>
      </c>
      <c r="V59" s="100">
        <v>0</v>
      </c>
      <c r="W59" s="45"/>
      <c r="X59" s="45"/>
      <c r="Y59" s="45">
        <f t="shared" si="6"/>
        <v>5000</v>
      </c>
      <c r="Z59" s="55">
        <f>D59+K59</f>
        <v>0</v>
      </c>
      <c r="AA59" s="79">
        <f>Z59/Y59*100</f>
        <v>0</v>
      </c>
    </row>
    <row r="60" spans="1:27" s="12" customFormat="1" ht="25.5" customHeight="1" x14ac:dyDescent="0.2">
      <c r="A60" s="8" t="s">
        <v>217</v>
      </c>
      <c r="B60" s="38" t="s">
        <v>222</v>
      </c>
      <c r="C60" s="45">
        <v>44000</v>
      </c>
      <c r="D60" s="45">
        <v>22222.26</v>
      </c>
      <c r="E60" s="70">
        <f t="shared" si="0"/>
        <v>50.50513636363636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70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100">
        <v>0</v>
      </c>
      <c r="V60" s="100">
        <v>0</v>
      </c>
      <c r="W60" s="45"/>
      <c r="X60" s="45"/>
      <c r="Y60" s="45">
        <f t="shared" si="6"/>
        <v>44000</v>
      </c>
      <c r="Z60" s="55">
        <f>D60+K60</f>
        <v>22222.26</v>
      </c>
      <c r="AA60" s="79">
        <f>Z60/Y60*100</f>
        <v>50.50513636363636</v>
      </c>
    </row>
    <row r="61" spans="1:27" s="24" customFormat="1" ht="36" customHeight="1" x14ac:dyDescent="0.2">
      <c r="A61" s="19" t="s">
        <v>111</v>
      </c>
      <c r="B61" s="38" t="s">
        <v>63</v>
      </c>
      <c r="C61" s="45">
        <v>1921000</v>
      </c>
      <c r="D61" s="45">
        <v>1909395</v>
      </c>
      <c r="E61" s="70">
        <f>D61/C61*100</f>
        <v>99.395887558563246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70">
        <v>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100">
        <v>0</v>
      </c>
      <c r="V61" s="100">
        <v>0</v>
      </c>
      <c r="W61" s="45"/>
      <c r="X61" s="45"/>
      <c r="Y61" s="45">
        <f>C61+J61</f>
        <v>1921000</v>
      </c>
      <c r="Z61" s="55">
        <f>D61+K61</f>
        <v>1909395</v>
      </c>
      <c r="AA61" s="79">
        <f>Z61/Y61*100</f>
        <v>99.395887558563246</v>
      </c>
    </row>
    <row r="62" spans="1:27" s="24" customFormat="1" ht="29.25" customHeight="1" x14ac:dyDescent="0.2">
      <c r="A62" s="19" t="s">
        <v>218</v>
      </c>
      <c r="B62" s="38" t="s">
        <v>223</v>
      </c>
      <c r="C62" s="45">
        <v>270000</v>
      </c>
      <c r="D62" s="45">
        <v>254013.7</v>
      </c>
      <c r="E62" s="70">
        <f t="shared" si="0"/>
        <v>94.07914814814815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70">
        <v>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100">
        <v>0</v>
      </c>
      <c r="V62" s="100">
        <v>0</v>
      </c>
      <c r="W62" s="45"/>
      <c r="X62" s="45"/>
      <c r="Y62" s="45">
        <f t="shared" si="6"/>
        <v>270000</v>
      </c>
      <c r="Z62" s="55">
        <f>D62+K62</f>
        <v>254013.7</v>
      </c>
      <c r="AA62" s="79">
        <f>Z62/Y62*100</f>
        <v>94.07914814814815</v>
      </c>
    </row>
    <row r="63" spans="1:27" s="12" customFormat="1" ht="30" hidden="1" customHeight="1" x14ac:dyDescent="0.2">
      <c r="A63" s="10" t="s">
        <v>64</v>
      </c>
      <c r="B63" s="29" t="s">
        <v>121</v>
      </c>
      <c r="C63" s="44">
        <f>SUM(C64:C71)</f>
        <v>0</v>
      </c>
      <c r="D63" s="44">
        <f>SUM(D64:D71)</f>
        <v>0</v>
      </c>
      <c r="E63" s="70" t="e">
        <f t="shared" si="0"/>
        <v>#DIV/0!</v>
      </c>
      <c r="F63" s="44">
        <f t="shared" ref="F63:K63" si="33">SUM(F64:F71)</f>
        <v>0</v>
      </c>
      <c r="G63" s="44">
        <f t="shared" si="33"/>
        <v>0</v>
      </c>
      <c r="H63" s="44">
        <f t="shared" si="33"/>
        <v>0</v>
      </c>
      <c r="I63" s="44">
        <f t="shared" si="33"/>
        <v>0</v>
      </c>
      <c r="J63" s="44">
        <f t="shared" si="33"/>
        <v>0</v>
      </c>
      <c r="K63" s="44">
        <f t="shared" si="33"/>
        <v>0</v>
      </c>
      <c r="L63" s="70">
        <v>0</v>
      </c>
      <c r="M63" s="44">
        <f t="shared" ref="M63:X63" si="34">SUM(M64:M71)</f>
        <v>0</v>
      </c>
      <c r="N63" s="44">
        <f t="shared" si="34"/>
        <v>0</v>
      </c>
      <c r="O63" s="44">
        <f t="shared" si="34"/>
        <v>0</v>
      </c>
      <c r="P63" s="44">
        <f t="shared" si="34"/>
        <v>0</v>
      </c>
      <c r="Q63" s="44">
        <f t="shared" si="34"/>
        <v>0</v>
      </c>
      <c r="R63" s="44">
        <f t="shared" si="34"/>
        <v>0</v>
      </c>
      <c r="S63" s="44">
        <f t="shared" si="34"/>
        <v>0</v>
      </c>
      <c r="T63" s="44">
        <f t="shared" si="34"/>
        <v>0</v>
      </c>
      <c r="U63" s="99">
        <f t="shared" si="34"/>
        <v>0</v>
      </c>
      <c r="V63" s="99">
        <f t="shared" si="34"/>
        <v>0</v>
      </c>
      <c r="W63" s="44">
        <f t="shared" si="34"/>
        <v>0</v>
      </c>
      <c r="X63" s="44">
        <f t="shared" si="34"/>
        <v>0</v>
      </c>
      <c r="Y63" s="44">
        <f t="shared" si="6"/>
        <v>0</v>
      </c>
      <c r="Z63" s="52">
        <f t="shared" si="28"/>
        <v>0</v>
      </c>
      <c r="AA63" s="79" t="e">
        <f t="shared" si="4"/>
        <v>#DIV/0!</v>
      </c>
    </row>
    <row r="64" spans="1:27" s="20" customFormat="1" ht="27.75" hidden="1" customHeight="1" x14ac:dyDescent="0.2">
      <c r="A64" s="19" t="s">
        <v>66</v>
      </c>
      <c r="B64" s="30" t="s">
        <v>122</v>
      </c>
      <c r="C64" s="43">
        <v>0</v>
      </c>
      <c r="D64" s="43">
        <v>0</v>
      </c>
      <c r="E64" s="70" t="e">
        <f t="shared" si="0"/>
        <v>#DIV/0!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70">
        <v>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100">
        <v>0</v>
      </c>
      <c r="V64" s="100">
        <v>0</v>
      </c>
      <c r="W64" s="45"/>
      <c r="X64" s="45"/>
      <c r="Y64" s="45">
        <f t="shared" si="6"/>
        <v>0</v>
      </c>
      <c r="Z64" s="55">
        <f t="shared" si="28"/>
        <v>0</v>
      </c>
      <c r="AA64" s="79" t="e">
        <f t="shared" si="4"/>
        <v>#DIV/0!</v>
      </c>
    </row>
    <row r="65" spans="1:27" s="20" customFormat="1" ht="25.5" hidden="1" customHeight="1" x14ac:dyDescent="0.2">
      <c r="A65" s="19" t="s">
        <v>67</v>
      </c>
      <c r="B65" s="30" t="s">
        <v>76</v>
      </c>
      <c r="C65" s="43">
        <v>0</v>
      </c>
      <c r="D65" s="43">
        <v>0</v>
      </c>
      <c r="E65" s="70" t="e">
        <f t="shared" si="0"/>
        <v>#DIV/0!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70">
        <v>0</v>
      </c>
      <c r="M65" s="45">
        <v>0</v>
      </c>
      <c r="N65" s="45">
        <v>0</v>
      </c>
      <c r="O65" s="45">
        <v>0</v>
      </c>
      <c r="P65" s="45">
        <v>0</v>
      </c>
      <c r="Q65" s="45">
        <v>0</v>
      </c>
      <c r="R65" s="45">
        <v>0</v>
      </c>
      <c r="S65" s="45">
        <v>0</v>
      </c>
      <c r="T65" s="45">
        <v>0</v>
      </c>
      <c r="U65" s="100">
        <v>0</v>
      </c>
      <c r="V65" s="100">
        <v>0</v>
      </c>
      <c r="W65" s="45"/>
      <c r="X65" s="45"/>
      <c r="Y65" s="45">
        <f t="shared" si="6"/>
        <v>0</v>
      </c>
      <c r="Z65" s="55">
        <f t="shared" si="28"/>
        <v>0</v>
      </c>
      <c r="AA65" s="79" t="e">
        <f t="shared" si="4"/>
        <v>#DIV/0!</v>
      </c>
    </row>
    <row r="66" spans="1:27" s="20" customFormat="1" ht="27" hidden="1" customHeight="1" x14ac:dyDescent="0.2">
      <c r="A66" s="19" t="s">
        <v>68</v>
      </c>
      <c r="B66" s="36" t="s">
        <v>73</v>
      </c>
      <c r="C66" s="43">
        <v>0</v>
      </c>
      <c r="D66" s="43">
        <v>0</v>
      </c>
      <c r="E66" s="70" t="e">
        <f t="shared" si="0"/>
        <v>#DIV/0!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70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100">
        <v>0</v>
      </c>
      <c r="V66" s="100">
        <v>0</v>
      </c>
      <c r="W66" s="45"/>
      <c r="X66" s="45"/>
      <c r="Y66" s="45">
        <f t="shared" ref="Y66:Y111" si="35">C66+J66</f>
        <v>0</v>
      </c>
      <c r="Z66" s="55">
        <f t="shared" si="28"/>
        <v>0</v>
      </c>
      <c r="AA66" s="79" t="e">
        <f t="shared" si="4"/>
        <v>#DIV/0!</v>
      </c>
    </row>
    <row r="67" spans="1:27" s="20" customFormat="1" ht="27" hidden="1" customHeight="1" x14ac:dyDescent="0.2">
      <c r="A67" s="19" t="s">
        <v>69</v>
      </c>
      <c r="B67" s="36" t="s">
        <v>74</v>
      </c>
      <c r="C67" s="43">
        <v>0</v>
      </c>
      <c r="D67" s="43">
        <v>0</v>
      </c>
      <c r="E67" s="70" t="e">
        <f t="shared" si="0"/>
        <v>#DIV/0!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70">
        <v>0</v>
      </c>
      <c r="M67" s="45">
        <v>0</v>
      </c>
      <c r="N67" s="45">
        <v>0</v>
      </c>
      <c r="O67" s="45">
        <v>0</v>
      </c>
      <c r="P67" s="45">
        <v>0</v>
      </c>
      <c r="Q67" s="45">
        <v>0</v>
      </c>
      <c r="R67" s="45">
        <v>0</v>
      </c>
      <c r="S67" s="45">
        <v>0</v>
      </c>
      <c r="T67" s="45">
        <v>0</v>
      </c>
      <c r="U67" s="100">
        <v>0</v>
      </c>
      <c r="V67" s="100">
        <v>0</v>
      </c>
      <c r="W67" s="45"/>
      <c r="X67" s="45"/>
      <c r="Y67" s="45">
        <f t="shared" si="35"/>
        <v>0</v>
      </c>
      <c r="Z67" s="55">
        <f t="shared" si="28"/>
        <v>0</v>
      </c>
      <c r="AA67" s="79" t="e">
        <f t="shared" si="4"/>
        <v>#DIV/0!</v>
      </c>
    </row>
    <row r="68" spans="1:27" s="20" customFormat="1" ht="24" hidden="1" x14ac:dyDescent="0.2">
      <c r="A68" s="23">
        <v>90407</v>
      </c>
      <c r="B68" s="36" t="s">
        <v>65</v>
      </c>
      <c r="C68" s="43">
        <v>0</v>
      </c>
      <c r="D68" s="43">
        <v>0</v>
      </c>
      <c r="E68" s="70" t="e">
        <f t="shared" si="0"/>
        <v>#DIV/0!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70">
        <v>0</v>
      </c>
      <c r="M68" s="45">
        <v>0</v>
      </c>
      <c r="N68" s="45">
        <v>0</v>
      </c>
      <c r="O68" s="45">
        <v>0</v>
      </c>
      <c r="P68" s="45">
        <v>0</v>
      </c>
      <c r="Q68" s="45">
        <v>0</v>
      </c>
      <c r="R68" s="45">
        <v>0</v>
      </c>
      <c r="S68" s="45">
        <v>0</v>
      </c>
      <c r="T68" s="45">
        <v>0</v>
      </c>
      <c r="U68" s="100">
        <v>0</v>
      </c>
      <c r="V68" s="100">
        <v>0</v>
      </c>
      <c r="W68" s="45"/>
      <c r="X68" s="45"/>
      <c r="Y68" s="45">
        <f t="shared" si="35"/>
        <v>0</v>
      </c>
      <c r="Z68" s="55">
        <f t="shared" si="28"/>
        <v>0</v>
      </c>
      <c r="AA68" s="79" t="e">
        <f t="shared" si="4"/>
        <v>#DIV/0!</v>
      </c>
    </row>
    <row r="69" spans="1:27" s="20" customFormat="1" ht="26.25" hidden="1" customHeight="1" x14ac:dyDescent="0.2">
      <c r="A69" s="19" t="s">
        <v>70</v>
      </c>
      <c r="B69" s="30" t="s">
        <v>123</v>
      </c>
      <c r="C69" s="43">
        <v>0</v>
      </c>
      <c r="D69" s="43">
        <v>0</v>
      </c>
      <c r="E69" s="70" t="e">
        <f t="shared" si="0"/>
        <v>#DIV/0!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70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100">
        <v>0</v>
      </c>
      <c r="V69" s="100">
        <v>0</v>
      </c>
      <c r="W69" s="45"/>
      <c r="X69" s="45"/>
      <c r="Y69" s="45">
        <f t="shared" si="35"/>
        <v>0</v>
      </c>
      <c r="Z69" s="55">
        <f t="shared" si="28"/>
        <v>0</v>
      </c>
      <c r="AA69" s="79" t="e">
        <f t="shared" si="4"/>
        <v>#DIV/0!</v>
      </c>
    </row>
    <row r="70" spans="1:27" s="20" customFormat="1" ht="29.25" hidden="1" customHeight="1" x14ac:dyDescent="0.2">
      <c r="A70" s="19" t="s">
        <v>71</v>
      </c>
      <c r="B70" s="30" t="s">
        <v>75</v>
      </c>
      <c r="C70" s="43">
        <v>0</v>
      </c>
      <c r="D70" s="43">
        <v>0</v>
      </c>
      <c r="E70" s="70" t="e">
        <f t="shared" si="0"/>
        <v>#DIV/0!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70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100">
        <v>0</v>
      </c>
      <c r="V70" s="100">
        <v>0</v>
      </c>
      <c r="W70" s="45"/>
      <c r="X70" s="45"/>
      <c r="Y70" s="45">
        <f t="shared" si="35"/>
        <v>0</v>
      </c>
      <c r="Z70" s="55">
        <f t="shared" si="28"/>
        <v>0</v>
      </c>
      <c r="AA70" s="79" t="e">
        <f t="shared" si="4"/>
        <v>#DIV/0!</v>
      </c>
    </row>
    <row r="71" spans="1:27" s="20" customFormat="1" ht="28.5" hidden="1" customHeight="1" x14ac:dyDescent="0.2">
      <c r="A71" s="19" t="s">
        <v>72</v>
      </c>
      <c r="B71" s="30" t="s">
        <v>124</v>
      </c>
      <c r="C71" s="43">
        <v>0</v>
      </c>
      <c r="D71" s="43">
        <v>0</v>
      </c>
      <c r="E71" s="70" t="e">
        <f t="shared" si="0"/>
        <v>#DIV/0!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70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45">
        <v>0</v>
      </c>
      <c r="S71" s="45">
        <v>0</v>
      </c>
      <c r="T71" s="45">
        <v>0</v>
      </c>
      <c r="U71" s="100">
        <v>0</v>
      </c>
      <c r="V71" s="100">
        <v>0</v>
      </c>
      <c r="W71" s="45"/>
      <c r="X71" s="45"/>
      <c r="Y71" s="45">
        <f t="shared" si="35"/>
        <v>0</v>
      </c>
      <c r="Z71" s="55">
        <f t="shared" si="28"/>
        <v>0</v>
      </c>
      <c r="AA71" s="79" t="e">
        <f t="shared" si="4"/>
        <v>#DIV/0!</v>
      </c>
    </row>
    <row r="72" spans="1:27" s="11" customFormat="1" ht="33" customHeight="1" x14ac:dyDescent="0.25">
      <c r="A72" s="10" t="s">
        <v>77</v>
      </c>
      <c r="B72" s="39" t="s">
        <v>78</v>
      </c>
      <c r="C72" s="44">
        <v>40759</v>
      </c>
      <c r="D72" s="44">
        <v>40759</v>
      </c>
      <c r="E72" s="70">
        <f t="shared" si="0"/>
        <v>100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70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99">
        <v>0</v>
      </c>
      <c r="V72" s="99">
        <v>0</v>
      </c>
      <c r="W72" s="44"/>
      <c r="X72" s="44"/>
      <c r="Y72" s="44">
        <f t="shared" si="35"/>
        <v>40759</v>
      </c>
      <c r="Z72" s="52">
        <f t="shared" si="28"/>
        <v>40759</v>
      </c>
      <c r="AA72" s="79">
        <f t="shared" si="4"/>
        <v>100</v>
      </c>
    </row>
    <row r="73" spans="1:27" s="11" customFormat="1" ht="79.5" hidden="1" customHeight="1" x14ac:dyDescent="0.25">
      <c r="A73" s="10" t="s">
        <v>79</v>
      </c>
      <c r="B73" s="29" t="s">
        <v>211</v>
      </c>
      <c r="C73" s="44">
        <f>C74+C75+C76+C77+C78</f>
        <v>0</v>
      </c>
      <c r="D73" s="44">
        <f>D74+D75+D76+D77+D78</f>
        <v>0</v>
      </c>
      <c r="E73" s="70" t="e">
        <f t="shared" si="0"/>
        <v>#DIV/0!</v>
      </c>
      <c r="F73" s="44">
        <f t="shared" ref="F73:K73" si="36">F74+F75+F76+F77+F78</f>
        <v>0</v>
      </c>
      <c r="G73" s="44">
        <f t="shared" si="36"/>
        <v>0</v>
      </c>
      <c r="H73" s="44">
        <f t="shared" si="36"/>
        <v>0</v>
      </c>
      <c r="I73" s="44">
        <f t="shared" si="36"/>
        <v>0</v>
      </c>
      <c r="J73" s="44">
        <f t="shared" si="36"/>
        <v>0</v>
      </c>
      <c r="K73" s="44">
        <f t="shared" si="36"/>
        <v>0</v>
      </c>
      <c r="L73" s="70">
        <v>0</v>
      </c>
      <c r="M73" s="44">
        <f t="shared" ref="M73:X73" si="37">M74+M75+M76+M77+M78</f>
        <v>0</v>
      </c>
      <c r="N73" s="44">
        <f t="shared" si="37"/>
        <v>0</v>
      </c>
      <c r="O73" s="44">
        <f t="shared" si="37"/>
        <v>0</v>
      </c>
      <c r="P73" s="44">
        <f t="shared" si="37"/>
        <v>0</v>
      </c>
      <c r="Q73" s="44">
        <f t="shared" si="37"/>
        <v>0</v>
      </c>
      <c r="R73" s="44">
        <f t="shared" si="37"/>
        <v>0</v>
      </c>
      <c r="S73" s="44">
        <f t="shared" si="37"/>
        <v>0</v>
      </c>
      <c r="T73" s="44">
        <f t="shared" si="37"/>
        <v>0</v>
      </c>
      <c r="U73" s="99">
        <f t="shared" si="37"/>
        <v>0</v>
      </c>
      <c r="V73" s="99">
        <f t="shared" si="37"/>
        <v>0</v>
      </c>
      <c r="W73" s="44">
        <f t="shared" si="37"/>
        <v>0</v>
      </c>
      <c r="X73" s="44">
        <f t="shared" si="37"/>
        <v>0</v>
      </c>
      <c r="Y73" s="44">
        <f t="shared" si="35"/>
        <v>0</v>
      </c>
      <c r="Z73" s="52">
        <f t="shared" si="28"/>
        <v>0</v>
      </c>
      <c r="AA73" s="79" t="e">
        <f t="shared" si="4"/>
        <v>#DIV/0!</v>
      </c>
    </row>
    <row r="74" spans="1:27" s="20" customFormat="1" ht="31.5" hidden="1" customHeight="1" x14ac:dyDescent="0.2">
      <c r="A74" s="19" t="s">
        <v>125</v>
      </c>
      <c r="B74" s="30" t="s">
        <v>130</v>
      </c>
      <c r="C74" s="43">
        <v>0</v>
      </c>
      <c r="D74" s="43">
        <v>0</v>
      </c>
      <c r="E74" s="71" t="e">
        <f t="shared" si="0"/>
        <v>#DIV/0!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71">
        <v>0</v>
      </c>
      <c r="M74" s="45">
        <v>0</v>
      </c>
      <c r="N74" s="45">
        <v>0</v>
      </c>
      <c r="O74" s="45">
        <v>0</v>
      </c>
      <c r="P74" s="45">
        <v>0</v>
      </c>
      <c r="Q74" s="45">
        <v>0</v>
      </c>
      <c r="R74" s="45">
        <v>0</v>
      </c>
      <c r="S74" s="45">
        <v>0</v>
      </c>
      <c r="T74" s="45">
        <v>0</v>
      </c>
      <c r="U74" s="100">
        <v>0</v>
      </c>
      <c r="V74" s="100">
        <v>0</v>
      </c>
      <c r="W74" s="45"/>
      <c r="X74" s="45"/>
      <c r="Y74" s="44">
        <f t="shared" si="35"/>
        <v>0</v>
      </c>
      <c r="Z74" s="52">
        <f t="shared" si="28"/>
        <v>0</v>
      </c>
      <c r="AA74" s="79" t="e">
        <f t="shared" si="4"/>
        <v>#DIV/0!</v>
      </c>
    </row>
    <row r="75" spans="1:27" s="20" customFormat="1" ht="37.5" hidden="1" customHeight="1" x14ac:dyDescent="0.2">
      <c r="A75" s="19" t="s">
        <v>126</v>
      </c>
      <c r="B75" s="30" t="s">
        <v>131</v>
      </c>
      <c r="C75" s="43">
        <v>0</v>
      </c>
      <c r="D75" s="43">
        <v>0</v>
      </c>
      <c r="E75" s="71" t="e">
        <f t="shared" si="0"/>
        <v>#DIV/0!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71">
        <v>0</v>
      </c>
      <c r="M75" s="45">
        <v>0</v>
      </c>
      <c r="N75" s="45">
        <v>0</v>
      </c>
      <c r="O75" s="45">
        <v>0</v>
      </c>
      <c r="P75" s="45">
        <v>0</v>
      </c>
      <c r="Q75" s="45">
        <v>0</v>
      </c>
      <c r="R75" s="45">
        <v>0</v>
      </c>
      <c r="S75" s="45">
        <v>0</v>
      </c>
      <c r="T75" s="45">
        <v>0</v>
      </c>
      <c r="U75" s="100">
        <v>0</v>
      </c>
      <c r="V75" s="100">
        <v>0</v>
      </c>
      <c r="W75" s="45"/>
      <c r="X75" s="45"/>
      <c r="Y75" s="44">
        <f t="shared" si="35"/>
        <v>0</v>
      </c>
      <c r="Z75" s="52">
        <f t="shared" si="28"/>
        <v>0</v>
      </c>
      <c r="AA75" s="79" t="e">
        <f t="shared" si="4"/>
        <v>#DIV/0!</v>
      </c>
    </row>
    <row r="76" spans="1:27" s="20" customFormat="1" ht="42" hidden="1" customHeight="1" x14ac:dyDescent="0.2">
      <c r="A76" s="19" t="s">
        <v>127</v>
      </c>
      <c r="B76" s="30" t="s">
        <v>132</v>
      </c>
      <c r="C76" s="43">
        <v>0</v>
      </c>
      <c r="D76" s="43">
        <v>0</v>
      </c>
      <c r="E76" s="71" t="e">
        <f t="shared" si="0"/>
        <v>#DIV/0!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71">
        <v>0</v>
      </c>
      <c r="M76" s="45">
        <v>0</v>
      </c>
      <c r="N76" s="45">
        <v>0</v>
      </c>
      <c r="O76" s="45">
        <v>0</v>
      </c>
      <c r="P76" s="45">
        <v>0</v>
      </c>
      <c r="Q76" s="45">
        <v>0</v>
      </c>
      <c r="R76" s="45">
        <v>0</v>
      </c>
      <c r="S76" s="45">
        <v>0</v>
      </c>
      <c r="T76" s="45">
        <v>0</v>
      </c>
      <c r="U76" s="100">
        <v>0</v>
      </c>
      <c r="V76" s="100">
        <v>0</v>
      </c>
      <c r="W76" s="45"/>
      <c r="X76" s="45"/>
      <c r="Y76" s="44">
        <f t="shared" si="35"/>
        <v>0</v>
      </c>
      <c r="Z76" s="52">
        <f t="shared" si="28"/>
        <v>0</v>
      </c>
      <c r="AA76" s="79" t="e">
        <f t="shared" si="4"/>
        <v>#DIV/0!</v>
      </c>
    </row>
    <row r="77" spans="1:27" s="20" customFormat="1" ht="52.5" hidden="1" customHeight="1" x14ac:dyDescent="0.2">
      <c r="A77" s="19" t="s">
        <v>128</v>
      </c>
      <c r="B77" s="30" t="s">
        <v>133</v>
      </c>
      <c r="C77" s="43">
        <v>0</v>
      </c>
      <c r="D77" s="43">
        <v>0</v>
      </c>
      <c r="E77" s="71" t="e">
        <f t="shared" si="0"/>
        <v>#DIV/0!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71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45">
        <v>0</v>
      </c>
      <c r="S77" s="45">
        <v>0</v>
      </c>
      <c r="T77" s="45">
        <v>0</v>
      </c>
      <c r="U77" s="100">
        <v>0</v>
      </c>
      <c r="V77" s="100">
        <v>0</v>
      </c>
      <c r="W77" s="45"/>
      <c r="X77" s="45"/>
      <c r="Y77" s="44">
        <f t="shared" si="35"/>
        <v>0</v>
      </c>
      <c r="Z77" s="52">
        <f t="shared" si="28"/>
        <v>0</v>
      </c>
      <c r="AA77" s="79" t="e">
        <f t="shared" si="4"/>
        <v>#DIV/0!</v>
      </c>
    </row>
    <row r="78" spans="1:27" s="20" customFormat="1" ht="6" hidden="1" customHeight="1" x14ac:dyDescent="0.2">
      <c r="A78" s="19" t="s">
        <v>129</v>
      </c>
      <c r="B78" s="30" t="s">
        <v>134</v>
      </c>
      <c r="C78" s="43">
        <v>0</v>
      </c>
      <c r="D78" s="43">
        <v>0</v>
      </c>
      <c r="E78" s="71" t="e">
        <f t="shared" si="0"/>
        <v>#DIV/0!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71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100">
        <v>0</v>
      </c>
      <c r="V78" s="100">
        <v>0</v>
      </c>
      <c r="W78" s="45"/>
      <c r="X78" s="45"/>
      <c r="Y78" s="44">
        <f t="shared" si="35"/>
        <v>0</v>
      </c>
      <c r="Z78" s="52">
        <f t="shared" si="28"/>
        <v>0</v>
      </c>
      <c r="AA78" s="79" t="e">
        <f t="shared" si="4"/>
        <v>#DIV/0!</v>
      </c>
    </row>
    <row r="79" spans="1:27" s="11" customFormat="1" ht="34.5" customHeight="1" x14ac:dyDescent="0.25">
      <c r="A79" s="10" t="s">
        <v>80</v>
      </c>
      <c r="B79" s="29" t="s">
        <v>135</v>
      </c>
      <c r="C79" s="44">
        <v>112466</v>
      </c>
      <c r="D79" s="44">
        <v>106375.1</v>
      </c>
      <c r="E79" s="70">
        <f t="shared" si="0"/>
        <v>94.584229900592192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70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99">
        <v>0</v>
      </c>
      <c r="V79" s="99">
        <v>0</v>
      </c>
      <c r="W79" s="44"/>
      <c r="X79" s="44"/>
      <c r="Y79" s="44">
        <f t="shared" si="35"/>
        <v>112466</v>
      </c>
      <c r="Z79" s="52">
        <f t="shared" si="28"/>
        <v>106375.1</v>
      </c>
      <c r="AA79" s="79">
        <f t="shared" si="4"/>
        <v>94.584229900592192</v>
      </c>
    </row>
    <row r="80" spans="1:27" s="11" customFormat="1" ht="47.25" customHeight="1" x14ac:dyDescent="0.25">
      <c r="A80" s="10" t="s">
        <v>81</v>
      </c>
      <c r="B80" s="29" t="s">
        <v>136</v>
      </c>
      <c r="C80" s="44">
        <f>C81</f>
        <v>8160000</v>
      </c>
      <c r="D80" s="44">
        <f>D81</f>
        <v>8158766.1100000003</v>
      </c>
      <c r="E80" s="70">
        <f t="shared" si="0"/>
        <v>99.984878799019612</v>
      </c>
      <c r="F80" s="44">
        <f>F81</f>
        <v>7543290</v>
      </c>
      <c r="G80" s="44">
        <f>G81</f>
        <v>7543250.8499999996</v>
      </c>
      <c r="H80" s="44">
        <f>H81</f>
        <v>155910</v>
      </c>
      <c r="I80" s="44">
        <f>I81</f>
        <v>154924.79999999999</v>
      </c>
      <c r="J80" s="44">
        <f>J81+J95</f>
        <v>10955062.140000001</v>
      </c>
      <c r="K80" s="44">
        <f>K81+K95</f>
        <v>11415294.940000001</v>
      </c>
      <c r="L80" s="70">
        <f>K80/J80*100</f>
        <v>104.20109711947285</v>
      </c>
      <c r="M80" s="44">
        <f t="shared" ref="M80:Z80" si="38">M81+M95</f>
        <v>65000</v>
      </c>
      <c r="N80" s="44">
        <f t="shared" si="38"/>
        <v>525232.80000000005</v>
      </c>
      <c r="O80" s="44">
        <f t="shared" si="38"/>
        <v>0</v>
      </c>
      <c r="P80" s="44">
        <f t="shared" si="38"/>
        <v>0</v>
      </c>
      <c r="Q80" s="44">
        <f t="shared" si="38"/>
        <v>0</v>
      </c>
      <c r="R80" s="44">
        <f t="shared" si="38"/>
        <v>0</v>
      </c>
      <c r="S80" s="44">
        <f t="shared" si="38"/>
        <v>10890062.140000001</v>
      </c>
      <c r="T80" s="44">
        <f t="shared" si="38"/>
        <v>10890062.140000001</v>
      </c>
      <c r="U80" s="44">
        <f t="shared" si="38"/>
        <v>10890062.140000001</v>
      </c>
      <c r="V80" s="44">
        <f t="shared" si="38"/>
        <v>10890062.140000001</v>
      </c>
      <c r="W80" s="44">
        <f t="shared" si="38"/>
        <v>0</v>
      </c>
      <c r="X80" s="44">
        <f t="shared" si="38"/>
        <v>0</v>
      </c>
      <c r="Y80" s="44">
        <f t="shared" si="38"/>
        <v>19115062.140000001</v>
      </c>
      <c r="Z80" s="44">
        <f t="shared" si="38"/>
        <v>19574061.050000001</v>
      </c>
      <c r="AA80" s="79">
        <f t="shared" si="4"/>
        <v>102.40124205005591</v>
      </c>
    </row>
    <row r="81" spans="1:27" s="24" customFormat="1" ht="45.75" customHeight="1" x14ac:dyDescent="0.2">
      <c r="A81" s="19" t="s">
        <v>82</v>
      </c>
      <c r="B81" s="65" t="s">
        <v>137</v>
      </c>
      <c r="C81" s="43">
        <v>8160000</v>
      </c>
      <c r="D81" s="43">
        <v>8158766.1100000003</v>
      </c>
      <c r="E81" s="71">
        <f t="shared" si="0"/>
        <v>99.984878799019612</v>
      </c>
      <c r="F81" s="45">
        <v>7543290</v>
      </c>
      <c r="G81" s="45">
        <v>7543250.8499999996</v>
      </c>
      <c r="H81" s="45">
        <v>155910</v>
      </c>
      <c r="I81" s="45">
        <v>154924.79999999999</v>
      </c>
      <c r="J81" s="45">
        <v>65000</v>
      </c>
      <c r="K81" s="45">
        <v>525232.80000000005</v>
      </c>
      <c r="L81" s="71">
        <f>K81/J81*100</f>
        <v>808.0504615384616</v>
      </c>
      <c r="M81" s="45">
        <v>65000</v>
      </c>
      <c r="N81" s="45">
        <v>525232.80000000005</v>
      </c>
      <c r="O81" s="45">
        <v>0</v>
      </c>
      <c r="P81" s="45">
        <v>0</v>
      </c>
      <c r="Q81" s="45">
        <v>0</v>
      </c>
      <c r="R81" s="45">
        <v>0</v>
      </c>
      <c r="S81" s="45">
        <v>0</v>
      </c>
      <c r="T81" s="45">
        <v>0</v>
      </c>
      <c r="U81" s="100"/>
      <c r="V81" s="100">
        <v>0</v>
      </c>
      <c r="W81" s="45"/>
      <c r="X81" s="45"/>
      <c r="Y81" s="45">
        <f t="shared" si="35"/>
        <v>8225000</v>
      </c>
      <c r="Z81" s="52">
        <f t="shared" si="28"/>
        <v>8683998.9100000001</v>
      </c>
      <c r="AA81" s="79">
        <f t="shared" si="4"/>
        <v>105.58053386018238</v>
      </c>
    </row>
    <row r="82" spans="1:27" s="11" customFormat="1" ht="24" customHeight="1" x14ac:dyDescent="0.25">
      <c r="A82" s="10" t="s">
        <v>83</v>
      </c>
      <c r="B82" s="39" t="s">
        <v>87</v>
      </c>
      <c r="C82" s="44">
        <f>C83</f>
        <v>35000</v>
      </c>
      <c r="D82" s="44">
        <f>D83</f>
        <v>34966.5</v>
      </c>
      <c r="E82" s="70">
        <f t="shared" si="0"/>
        <v>99.904285714285706</v>
      </c>
      <c r="F82" s="44">
        <f t="shared" ref="F82:K82" si="39">F83</f>
        <v>0</v>
      </c>
      <c r="G82" s="44">
        <f t="shared" si="39"/>
        <v>0</v>
      </c>
      <c r="H82" s="44">
        <f t="shared" si="39"/>
        <v>0</v>
      </c>
      <c r="I82" s="44">
        <f t="shared" si="39"/>
        <v>0</v>
      </c>
      <c r="J82" s="44">
        <f t="shared" si="39"/>
        <v>0</v>
      </c>
      <c r="K82" s="44">
        <f t="shared" si="39"/>
        <v>0</v>
      </c>
      <c r="L82" s="70">
        <v>0</v>
      </c>
      <c r="M82" s="44">
        <f t="shared" ref="M82:Z82" si="40">M83</f>
        <v>0</v>
      </c>
      <c r="N82" s="44">
        <f t="shared" si="40"/>
        <v>0</v>
      </c>
      <c r="O82" s="44">
        <f t="shared" si="40"/>
        <v>0</v>
      </c>
      <c r="P82" s="44">
        <f t="shared" si="40"/>
        <v>0</v>
      </c>
      <c r="Q82" s="44">
        <f t="shared" si="40"/>
        <v>0</v>
      </c>
      <c r="R82" s="44">
        <f t="shared" si="40"/>
        <v>0</v>
      </c>
      <c r="S82" s="44">
        <f t="shared" si="40"/>
        <v>0</v>
      </c>
      <c r="T82" s="44">
        <f t="shared" si="40"/>
        <v>0</v>
      </c>
      <c r="U82" s="99">
        <f t="shared" si="40"/>
        <v>0</v>
      </c>
      <c r="V82" s="99">
        <f t="shared" si="40"/>
        <v>0</v>
      </c>
      <c r="W82" s="44">
        <f t="shared" si="40"/>
        <v>0</v>
      </c>
      <c r="X82" s="44">
        <f t="shared" si="40"/>
        <v>0</v>
      </c>
      <c r="Y82" s="44">
        <f t="shared" si="40"/>
        <v>35000</v>
      </c>
      <c r="Z82" s="44">
        <f t="shared" si="40"/>
        <v>34966.5</v>
      </c>
      <c r="AA82" s="79">
        <f t="shared" si="4"/>
        <v>99.904285714285706</v>
      </c>
    </row>
    <row r="83" spans="1:27" s="2" customFormat="1" ht="21.75" customHeight="1" x14ac:dyDescent="0.2">
      <c r="A83" s="9" t="s">
        <v>84</v>
      </c>
      <c r="B83" s="33" t="s">
        <v>86</v>
      </c>
      <c r="C83" s="42">
        <v>35000</v>
      </c>
      <c r="D83" s="42">
        <v>34966.5</v>
      </c>
      <c r="E83" s="72">
        <f t="shared" si="0"/>
        <v>99.904285714285706</v>
      </c>
      <c r="F83" s="42">
        <v>0</v>
      </c>
      <c r="G83" s="42">
        <v>0</v>
      </c>
      <c r="H83" s="42">
        <v>0</v>
      </c>
      <c r="I83" s="42">
        <v>0</v>
      </c>
      <c r="J83" s="42">
        <f>J86+J87</f>
        <v>0</v>
      </c>
      <c r="K83" s="42">
        <f>K86+K87</f>
        <v>0</v>
      </c>
      <c r="L83" s="72">
        <v>0</v>
      </c>
      <c r="M83" s="42">
        <f t="shared" ref="M83:X83" si="41">M86+M87</f>
        <v>0</v>
      </c>
      <c r="N83" s="42">
        <f t="shared" si="41"/>
        <v>0</v>
      </c>
      <c r="O83" s="42">
        <f t="shared" si="41"/>
        <v>0</v>
      </c>
      <c r="P83" s="42">
        <f t="shared" si="41"/>
        <v>0</v>
      </c>
      <c r="Q83" s="42">
        <f t="shared" si="41"/>
        <v>0</v>
      </c>
      <c r="R83" s="42">
        <f t="shared" si="41"/>
        <v>0</v>
      </c>
      <c r="S83" s="42">
        <f t="shared" si="41"/>
        <v>0</v>
      </c>
      <c r="T83" s="42">
        <f t="shared" si="41"/>
        <v>0</v>
      </c>
      <c r="U83" s="97">
        <f t="shared" si="41"/>
        <v>0</v>
      </c>
      <c r="V83" s="97">
        <f t="shared" si="41"/>
        <v>0</v>
      </c>
      <c r="W83" s="42">
        <f t="shared" si="41"/>
        <v>0</v>
      </c>
      <c r="X83" s="42">
        <f t="shared" si="41"/>
        <v>0</v>
      </c>
      <c r="Y83" s="42">
        <f t="shared" si="35"/>
        <v>35000</v>
      </c>
      <c r="Z83" s="51">
        <f t="shared" si="28"/>
        <v>34966.5</v>
      </c>
      <c r="AA83" s="78">
        <f t="shared" si="4"/>
        <v>99.904285714285706</v>
      </c>
    </row>
    <row r="84" spans="1:27" s="11" customFormat="1" ht="31.5" hidden="1" customHeight="1" x14ac:dyDescent="0.25">
      <c r="A84" s="10" t="s">
        <v>138</v>
      </c>
      <c r="B84" s="29" t="s">
        <v>88</v>
      </c>
      <c r="C84" s="44">
        <f>C85</f>
        <v>0</v>
      </c>
      <c r="D84" s="44">
        <f>D85</f>
        <v>0</v>
      </c>
      <c r="E84" s="72" t="e">
        <f t="shared" si="0"/>
        <v>#DIV/0!</v>
      </c>
      <c r="F84" s="44">
        <f t="shared" ref="F84:K84" si="42">F85</f>
        <v>0</v>
      </c>
      <c r="G84" s="44">
        <f t="shared" si="42"/>
        <v>0</v>
      </c>
      <c r="H84" s="44">
        <f t="shared" si="42"/>
        <v>0</v>
      </c>
      <c r="I84" s="44">
        <f t="shared" si="42"/>
        <v>0</v>
      </c>
      <c r="J84" s="44">
        <f t="shared" si="42"/>
        <v>0</v>
      </c>
      <c r="K84" s="44">
        <f t="shared" si="42"/>
        <v>0</v>
      </c>
      <c r="L84" s="72">
        <v>0</v>
      </c>
      <c r="M84" s="44">
        <f t="shared" ref="M84:Z84" si="43">M85</f>
        <v>0</v>
      </c>
      <c r="N84" s="44">
        <f t="shared" si="43"/>
        <v>0</v>
      </c>
      <c r="O84" s="44">
        <f t="shared" si="43"/>
        <v>0</v>
      </c>
      <c r="P84" s="44">
        <f t="shared" si="43"/>
        <v>0</v>
      </c>
      <c r="Q84" s="44">
        <f t="shared" si="43"/>
        <v>0</v>
      </c>
      <c r="R84" s="44">
        <f t="shared" si="43"/>
        <v>0</v>
      </c>
      <c r="S84" s="44">
        <f t="shared" si="43"/>
        <v>0</v>
      </c>
      <c r="T84" s="44">
        <f t="shared" si="43"/>
        <v>0</v>
      </c>
      <c r="U84" s="99">
        <f t="shared" si="43"/>
        <v>0</v>
      </c>
      <c r="V84" s="99">
        <f t="shared" si="43"/>
        <v>0</v>
      </c>
      <c r="W84" s="44">
        <f t="shared" si="43"/>
        <v>0</v>
      </c>
      <c r="X84" s="44">
        <f t="shared" si="43"/>
        <v>0</v>
      </c>
      <c r="Y84" s="44">
        <f t="shared" si="43"/>
        <v>0</v>
      </c>
      <c r="Z84" s="44">
        <f t="shared" si="43"/>
        <v>0</v>
      </c>
      <c r="AA84" s="72" t="e">
        <f t="shared" si="4"/>
        <v>#DIV/0!</v>
      </c>
    </row>
    <row r="85" spans="1:27" s="20" customFormat="1" ht="29.25" hidden="1" customHeight="1" x14ac:dyDescent="0.2">
      <c r="A85" s="19" t="s">
        <v>139</v>
      </c>
      <c r="B85" s="30" t="s">
        <v>140</v>
      </c>
      <c r="C85" s="43">
        <v>0</v>
      </c>
      <c r="D85" s="43">
        <v>0</v>
      </c>
      <c r="E85" s="71" t="e">
        <f t="shared" si="0"/>
        <v>#DIV/0!</v>
      </c>
      <c r="F85" s="45">
        <v>0</v>
      </c>
      <c r="G85" s="45">
        <v>0</v>
      </c>
      <c r="H85" s="45">
        <v>0</v>
      </c>
      <c r="I85" s="45">
        <v>0</v>
      </c>
      <c r="J85" s="45"/>
      <c r="K85" s="45"/>
      <c r="L85" s="71"/>
      <c r="M85" s="45"/>
      <c r="N85" s="45"/>
      <c r="O85" s="45"/>
      <c r="P85" s="45"/>
      <c r="Q85" s="45"/>
      <c r="R85" s="45"/>
      <c r="S85" s="45"/>
      <c r="T85" s="45"/>
      <c r="U85" s="100"/>
      <c r="V85" s="100"/>
      <c r="W85" s="45"/>
      <c r="X85" s="45"/>
      <c r="Y85" s="45">
        <f t="shared" si="35"/>
        <v>0</v>
      </c>
      <c r="Z85" s="55">
        <f t="shared" si="28"/>
        <v>0</v>
      </c>
      <c r="AA85" s="71" t="e">
        <f t="shared" si="4"/>
        <v>#DIV/0!</v>
      </c>
    </row>
    <row r="86" spans="1:27" s="11" customFormat="1" ht="23.25" hidden="1" customHeight="1" x14ac:dyDescent="0.25">
      <c r="A86" s="10" t="s">
        <v>85</v>
      </c>
      <c r="B86" s="29" t="s">
        <v>212</v>
      </c>
      <c r="C86" s="44">
        <f>C87</f>
        <v>0</v>
      </c>
      <c r="D86" s="44">
        <f>D87</f>
        <v>0</v>
      </c>
      <c r="E86" s="70" t="e">
        <f t="shared" si="0"/>
        <v>#DIV/0!</v>
      </c>
      <c r="F86" s="44">
        <f t="shared" ref="F86:K86" si="44">F87</f>
        <v>0</v>
      </c>
      <c r="G86" s="44">
        <f t="shared" si="44"/>
        <v>0</v>
      </c>
      <c r="H86" s="44">
        <f t="shared" si="44"/>
        <v>0</v>
      </c>
      <c r="I86" s="44">
        <f t="shared" si="44"/>
        <v>0</v>
      </c>
      <c r="J86" s="44">
        <f t="shared" si="44"/>
        <v>0</v>
      </c>
      <c r="K86" s="44">
        <f t="shared" si="44"/>
        <v>0</v>
      </c>
      <c r="L86" s="70">
        <v>0</v>
      </c>
      <c r="M86" s="44">
        <f t="shared" ref="M86:Z86" si="45">M87</f>
        <v>0</v>
      </c>
      <c r="N86" s="44">
        <f t="shared" si="45"/>
        <v>0</v>
      </c>
      <c r="O86" s="44">
        <f t="shared" si="45"/>
        <v>0</v>
      </c>
      <c r="P86" s="44">
        <f t="shared" si="45"/>
        <v>0</v>
      </c>
      <c r="Q86" s="44">
        <f t="shared" si="45"/>
        <v>0</v>
      </c>
      <c r="R86" s="44">
        <f t="shared" si="45"/>
        <v>0</v>
      </c>
      <c r="S86" s="44">
        <f t="shared" si="45"/>
        <v>0</v>
      </c>
      <c r="T86" s="44">
        <f t="shared" si="45"/>
        <v>0</v>
      </c>
      <c r="U86" s="99">
        <f t="shared" si="45"/>
        <v>0</v>
      </c>
      <c r="V86" s="99">
        <f t="shared" si="45"/>
        <v>0</v>
      </c>
      <c r="W86" s="44">
        <f t="shared" si="45"/>
        <v>0</v>
      </c>
      <c r="X86" s="44">
        <f t="shared" si="45"/>
        <v>0</v>
      </c>
      <c r="Y86" s="44">
        <f t="shared" si="45"/>
        <v>0</v>
      </c>
      <c r="Z86" s="44">
        <f t="shared" si="45"/>
        <v>0</v>
      </c>
      <c r="AA86" s="70" t="e">
        <f t="shared" si="4"/>
        <v>#DIV/0!</v>
      </c>
    </row>
    <row r="87" spans="1:27" s="20" customFormat="1" ht="33.75" hidden="1" customHeight="1" x14ac:dyDescent="0.2">
      <c r="A87" s="19" t="s">
        <v>89</v>
      </c>
      <c r="B87" s="65" t="s">
        <v>141</v>
      </c>
      <c r="C87" s="43">
        <v>0</v>
      </c>
      <c r="D87" s="43">
        <v>0</v>
      </c>
      <c r="E87" s="70" t="e">
        <f t="shared" si="0"/>
        <v>#DIV/0!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70">
        <v>0</v>
      </c>
      <c r="M87" s="45">
        <v>0</v>
      </c>
      <c r="N87" s="45">
        <v>0</v>
      </c>
      <c r="O87" s="45">
        <v>0</v>
      </c>
      <c r="P87" s="45">
        <v>0</v>
      </c>
      <c r="Q87" s="45">
        <v>0</v>
      </c>
      <c r="R87" s="45">
        <v>0</v>
      </c>
      <c r="S87" s="45">
        <v>0</v>
      </c>
      <c r="T87" s="45">
        <v>0</v>
      </c>
      <c r="U87" s="100">
        <v>0</v>
      </c>
      <c r="V87" s="100">
        <v>0</v>
      </c>
      <c r="W87" s="45"/>
      <c r="X87" s="45"/>
      <c r="Y87" s="45">
        <f t="shared" si="35"/>
        <v>0</v>
      </c>
      <c r="Z87" s="55">
        <f t="shared" si="28"/>
        <v>0</v>
      </c>
      <c r="AA87" s="70" t="e">
        <f t="shared" si="4"/>
        <v>#DIV/0!</v>
      </c>
    </row>
    <row r="88" spans="1:27" s="11" customFormat="1" ht="66.75" hidden="1" customHeight="1" x14ac:dyDescent="0.25">
      <c r="A88" s="10" t="s">
        <v>90</v>
      </c>
      <c r="B88" s="29" t="s">
        <v>92</v>
      </c>
      <c r="C88" s="44"/>
      <c r="D88" s="44">
        <v>0</v>
      </c>
      <c r="E88" s="70" t="e">
        <f t="shared" si="0"/>
        <v>#DIV/0!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70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99">
        <v>0</v>
      </c>
      <c r="V88" s="99">
        <v>0</v>
      </c>
      <c r="W88" s="44"/>
      <c r="X88" s="44"/>
      <c r="Y88" s="44">
        <f t="shared" si="35"/>
        <v>0</v>
      </c>
      <c r="Z88" s="52">
        <f t="shared" si="28"/>
        <v>0</v>
      </c>
      <c r="AA88" s="70" t="e">
        <f t="shared" si="4"/>
        <v>#DIV/0!</v>
      </c>
    </row>
    <row r="89" spans="1:27" s="11" customFormat="1" ht="61.5" customHeight="1" x14ac:dyDescent="0.25">
      <c r="A89" s="10" t="s">
        <v>91</v>
      </c>
      <c r="B89" s="29" t="s">
        <v>142</v>
      </c>
      <c r="C89" s="44">
        <v>1400000</v>
      </c>
      <c r="D89" s="44">
        <v>1305560.99</v>
      </c>
      <c r="E89" s="70">
        <f t="shared" si="0"/>
        <v>93.254356428571427</v>
      </c>
      <c r="F89" s="44">
        <f t="shared" ref="F89:K89" si="46">F90+F91+F92</f>
        <v>0</v>
      </c>
      <c r="G89" s="44">
        <f t="shared" si="46"/>
        <v>0</v>
      </c>
      <c r="H89" s="44">
        <f t="shared" si="46"/>
        <v>0</v>
      </c>
      <c r="I89" s="44">
        <f t="shared" si="46"/>
        <v>0</v>
      </c>
      <c r="J89" s="44">
        <f t="shared" si="46"/>
        <v>0</v>
      </c>
      <c r="K89" s="44">
        <f t="shared" si="46"/>
        <v>0</v>
      </c>
      <c r="L89" s="70">
        <v>0</v>
      </c>
      <c r="M89" s="44">
        <f t="shared" ref="M89:V89" si="47">M90+M91+M92</f>
        <v>0</v>
      </c>
      <c r="N89" s="44">
        <f t="shared" si="47"/>
        <v>0</v>
      </c>
      <c r="O89" s="44">
        <f t="shared" si="47"/>
        <v>0</v>
      </c>
      <c r="P89" s="44">
        <f t="shared" si="47"/>
        <v>0</v>
      </c>
      <c r="Q89" s="44">
        <f t="shared" si="47"/>
        <v>0</v>
      </c>
      <c r="R89" s="44">
        <f t="shared" si="47"/>
        <v>0</v>
      </c>
      <c r="S89" s="44">
        <f t="shared" si="47"/>
        <v>0</v>
      </c>
      <c r="T89" s="44">
        <f t="shared" si="47"/>
        <v>0</v>
      </c>
      <c r="U89" s="99">
        <f t="shared" si="47"/>
        <v>0</v>
      </c>
      <c r="V89" s="99">
        <f t="shared" si="47"/>
        <v>0</v>
      </c>
      <c r="W89" s="44"/>
      <c r="X89" s="44"/>
      <c r="Y89" s="44">
        <f t="shared" si="35"/>
        <v>1400000</v>
      </c>
      <c r="Z89" s="52">
        <f t="shared" si="28"/>
        <v>1305560.99</v>
      </c>
      <c r="AA89" s="70">
        <f t="shared" si="4"/>
        <v>93.254356428571427</v>
      </c>
    </row>
    <row r="90" spans="1:27" s="11" customFormat="1" ht="25.5" customHeight="1" x14ac:dyDescent="0.25">
      <c r="A90" s="10" t="s">
        <v>143</v>
      </c>
      <c r="B90" s="29" t="s">
        <v>145</v>
      </c>
      <c r="C90" s="44">
        <f>C91+C92</f>
        <v>37068</v>
      </c>
      <c r="D90" s="44">
        <f>D91+D92</f>
        <v>36071.97</v>
      </c>
      <c r="E90" s="70">
        <f t="shared" si="0"/>
        <v>97.312965360958231</v>
      </c>
      <c r="F90" s="44">
        <f t="shared" ref="F90:K90" si="48">F91+F92</f>
        <v>0</v>
      </c>
      <c r="G90" s="44">
        <f t="shared" si="48"/>
        <v>0</v>
      </c>
      <c r="H90" s="44">
        <f t="shared" si="48"/>
        <v>0</v>
      </c>
      <c r="I90" s="44">
        <f t="shared" si="48"/>
        <v>0</v>
      </c>
      <c r="J90" s="44">
        <f t="shared" si="48"/>
        <v>0</v>
      </c>
      <c r="K90" s="44">
        <f t="shared" si="48"/>
        <v>0</v>
      </c>
      <c r="L90" s="70">
        <v>0</v>
      </c>
      <c r="M90" s="44">
        <f t="shared" ref="M90:Z90" si="49">M91+M92</f>
        <v>0</v>
      </c>
      <c r="N90" s="44">
        <f t="shared" si="49"/>
        <v>0</v>
      </c>
      <c r="O90" s="44">
        <f t="shared" si="49"/>
        <v>0</v>
      </c>
      <c r="P90" s="44">
        <f t="shared" si="49"/>
        <v>0</v>
      </c>
      <c r="Q90" s="44">
        <f t="shared" si="49"/>
        <v>0</v>
      </c>
      <c r="R90" s="44">
        <f t="shared" si="49"/>
        <v>0</v>
      </c>
      <c r="S90" s="44">
        <f t="shared" si="49"/>
        <v>0</v>
      </c>
      <c r="T90" s="44">
        <f t="shared" si="49"/>
        <v>0</v>
      </c>
      <c r="U90" s="99">
        <f t="shared" si="49"/>
        <v>0</v>
      </c>
      <c r="V90" s="99">
        <f t="shared" si="49"/>
        <v>0</v>
      </c>
      <c r="W90" s="44">
        <f t="shared" si="49"/>
        <v>0</v>
      </c>
      <c r="X90" s="44">
        <f t="shared" si="49"/>
        <v>0</v>
      </c>
      <c r="Y90" s="44">
        <f t="shared" si="49"/>
        <v>37068</v>
      </c>
      <c r="Z90" s="44">
        <f t="shared" si="49"/>
        <v>36071.97</v>
      </c>
      <c r="AA90" s="70">
        <f t="shared" si="4"/>
        <v>97.312965360958231</v>
      </c>
    </row>
    <row r="91" spans="1:27" s="20" customFormat="1" ht="48" customHeight="1" x14ac:dyDescent="0.2">
      <c r="A91" s="19" t="s">
        <v>144</v>
      </c>
      <c r="B91" s="65" t="s">
        <v>146</v>
      </c>
      <c r="C91" s="43">
        <v>37068</v>
      </c>
      <c r="D91" s="43">
        <v>36071.97</v>
      </c>
      <c r="E91" s="70">
        <f t="shared" si="0"/>
        <v>97.312965360958231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70">
        <v>0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0</v>
      </c>
      <c r="T91" s="45">
        <v>0</v>
      </c>
      <c r="U91" s="100">
        <v>0</v>
      </c>
      <c r="V91" s="100">
        <v>0</v>
      </c>
      <c r="W91" s="45"/>
      <c r="X91" s="45"/>
      <c r="Y91" s="45">
        <f t="shared" si="35"/>
        <v>37068</v>
      </c>
      <c r="Z91" s="55">
        <f t="shared" si="28"/>
        <v>36071.97</v>
      </c>
      <c r="AA91" s="70">
        <f t="shared" si="4"/>
        <v>97.312965360958231</v>
      </c>
    </row>
    <row r="92" spans="1:27" s="20" customFormat="1" ht="1.5" hidden="1" customHeight="1" x14ac:dyDescent="0.2">
      <c r="A92" s="19" t="s">
        <v>147</v>
      </c>
      <c r="B92" s="30" t="s">
        <v>148</v>
      </c>
      <c r="C92" s="43">
        <v>0</v>
      </c>
      <c r="D92" s="43">
        <v>0</v>
      </c>
      <c r="E92" s="70" t="e">
        <f t="shared" si="0"/>
        <v>#DIV/0!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70">
        <v>0</v>
      </c>
      <c r="M92" s="45">
        <v>0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>
        <v>0</v>
      </c>
      <c r="T92" s="45">
        <v>0</v>
      </c>
      <c r="U92" s="100">
        <v>0</v>
      </c>
      <c r="V92" s="100">
        <v>0</v>
      </c>
      <c r="W92" s="45"/>
      <c r="X92" s="45"/>
      <c r="Y92" s="45">
        <f t="shared" si="35"/>
        <v>0</v>
      </c>
      <c r="Z92" s="55">
        <f t="shared" si="28"/>
        <v>0</v>
      </c>
      <c r="AA92" s="70" t="e">
        <f t="shared" si="4"/>
        <v>#DIV/0!</v>
      </c>
    </row>
    <row r="93" spans="1:27" s="11" customFormat="1" ht="21.75" customHeight="1" x14ac:dyDescent="0.25">
      <c r="A93" s="10" t="s">
        <v>290</v>
      </c>
      <c r="B93" s="64" t="s">
        <v>292</v>
      </c>
      <c r="C93" s="44">
        <f>C94</f>
        <v>697484</v>
      </c>
      <c r="D93" s="44">
        <f>D94</f>
        <v>633465.34</v>
      </c>
      <c r="E93" s="70">
        <f t="shared" si="0"/>
        <v>90.821486944503377</v>
      </c>
      <c r="F93" s="44">
        <f t="shared" ref="F93:K93" si="50">F94</f>
        <v>666769</v>
      </c>
      <c r="G93" s="44">
        <f t="shared" si="50"/>
        <v>624182.73</v>
      </c>
      <c r="H93" s="44">
        <f t="shared" si="50"/>
        <v>0</v>
      </c>
      <c r="I93" s="44">
        <f t="shared" si="50"/>
        <v>0</v>
      </c>
      <c r="J93" s="44">
        <f t="shared" si="50"/>
        <v>0</v>
      </c>
      <c r="K93" s="44">
        <f t="shared" si="50"/>
        <v>0</v>
      </c>
      <c r="L93" s="70">
        <v>0</v>
      </c>
      <c r="M93" s="44">
        <f t="shared" ref="M93:Z93" si="51">M94</f>
        <v>0</v>
      </c>
      <c r="N93" s="44">
        <f t="shared" si="51"/>
        <v>0</v>
      </c>
      <c r="O93" s="44">
        <f t="shared" si="51"/>
        <v>0</v>
      </c>
      <c r="P93" s="44">
        <f t="shared" si="51"/>
        <v>0</v>
      </c>
      <c r="Q93" s="44">
        <f t="shared" si="51"/>
        <v>0</v>
      </c>
      <c r="R93" s="44">
        <f t="shared" si="51"/>
        <v>0</v>
      </c>
      <c r="S93" s="44">
        <f t="shared" si="51"/>
        <v>0</v>
      </c>
      <c r="T93" s="44">
        <f t="shared" si="51"/>
        <v>0</v>
      </c>
      <c r="U93" s="44">
        <f t="shared" si="51"/>
        <v>0</v>
      </c>
      <c r="V93" s="44">
        <f t="shared" si="51"/>
        <v>0</v>
      </c>
      <c r="W93" s="44">
        <f t="shared" si="51"/>
        <v>0</v>
      </c>
      <c r="X93" s="44">
        <f t="shared" si="51"/>
        <v>0</v>
      </c>
      <c r="Y93" s="44">
        <f t="shared" si="51"/>
        <v>697484</v>
      </c>
      <c r="Z93" s="44">
        <f t="shared" si="51"/>
        <v>633465.34</v>
      </c>
      <c r="AA93" s="79">
        <f t="shared" si="4"/>
        <v>90.821486944503377</v>
      </c>
    </row>
    <row r="94" spans="1:27" s="20" customFormat="1" ht="40.5" customHeight="1" x14ac:dyDescent="0.2">
      <c r="A94" s="19" t="s">
        <v>291</v>
      </c>
      <c r="B94" s="86" t="s">
        <v>293</v>
      </c>
      <c r="C94" s="43">
        <f>30715+666769</f>
        <v>697484</v>
      </c>
      <c r="D94" s="43">
        <f>624182.73+9282.61</f>
        <v>633465.34</v>
      </c>
      <c r="E94" s="70">
        <f t="shared" si="0"/>
        <v>90.821486944503377</v>
      </c>
      <c r="F94" s="43">
        <v>666769</v>
      </c>
      <c r="G94" s="43">
        <v>624182.73</v>
      </c>
      <c r="H94" s="45">
        <v>0</v>
      </c>
      <c r="I94" s="45">
        <v>0</v>
      </c>
      <c r="J94" s="45"/>
      <c r="K94" s="45">
        <v>0</v>
      </c>
      <c r="L94" s="70">
        <v>0</v>
      </c>
      <c r="M94" s="45">
        <v>0</v>
      </c>
      <c r="N94" s="45">
        <v>0</v>
      </c>
      <c r="O94" s="45">
        <v>0</v>
      </c>
      <c r="P94" s="45">
        <v>0</v>
      </c>
      <c r="Q94" s="45">
        <v>0</v>
      </c>
      <c r="R94" s="45">
        <v>0</v>
      </c>
      <c r="S94" s="45"/>
      <c r="T94" s="45">
        <v>0</v>
      </c>
      <c r="U94" s="100"/>
      <c r="V94" s="100">
        <v>0</v>
      </c>
      <c r="W94" s="45"/>
      <c r="X94" s="45"/>
      <c r="Y94" s="45">
        <f t="shared" si="35"/>
        <v>697484</v>
      </c>
      <c r="Z94" s="55">
        <f t="shared" si="28"/>
        <v>633465.34</v>
      </c>
      <c r="AA94" s="70">
        <f t="shared" si="4"/>
        <v>90.821486944503377</v>
      </c>
    </row>
    <row r="95" spans="1:27" s="113" customFormat="1" ht="30" customHeight="1" x14ac:dyDescent="0.2">
      <c r="A95" s="110" t="s">
        <v>305</v>
      </c>
      <c r="B95" s="111" t="s">
        <v>307</v>
      </c>
      <c r="C95" s="112">
        <v>0</v>
      </c>
      <c r="D95" s="112">
        <v>0</v>
      </c>
      <c r="E95" s="69">
        <v>0</v>
      </c>
      <c r="F95" s="53">
        <v>0</v>
      </c>
      <c r="G95" s="53">
        <v>0</v>
      </c>
      <c r="H95" s="53">
        <v>0</v>
      </c>
      <c r="I95" s="53">
        <v>0</v>
      </c>
      <c r="J95" s="53">
        <v>10890062.140000001</v>
      </c>
      <c r="K95" s="53">
        <v>10890062.140000001</v>
      </c>
      <c r="L95" s="69">
        <f>K95/J95*100</f>
        <v>100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10890062.140000001</v>
      </c>
      <c r="T95" s="53">
        <v>10890062.140000001</v>
      </c>
      <c r="U95" s="53">
        <v>10890062.140000001</v>
      </c>
      <c r="V95" s="53">
        <v>10890062.140000001</v>
      </c>
      <c r="W95" s="53"/>
      <c r="X95" s="53"/>
      <c r="Y95" s="53">
        <f t="shared" si="35"/>
        <v>10890062.140000001</v>
      </c>
      <c r="Z95" s="54">
        <f t="shared" si="28"/>
        <v>10890062.140000001</v>
      </c>
      <c r="AA95" s="69">
        <f t="shared" si="4"/>
        <v>100</v>
      </c>
    </row>
    <row r="96" spans="1:27" s="11" customFormat="1" ht="25.5" customHeight="1" x14ac:dyDescent="0.25">
      <c r="A96" s="10" t="s">
        <v>149</v>
      </c>
      <c r="B96" s="29" t="s">
        <v>151</v>
      </c>
      <c r="C96" s="44">
        <f>C97+C98</f>
        <v>1780000</v>
      </c>
      <c r="D96" s="44">
        <f>D97+D98</f>
        <v>1592610.25</v>
      </c>
      <c r="E96" s="73">
        <f t="shared" si="0"/>
        <v>89.472485955056186</v>
      </c>
      <c r="F96" s="44">
        <f t="shared" ref="F96:K96" si="52">F97+F98</f>
        <v>0</v>
      </c>
      <c r="G96" s="44">
        <f t="shared" si="52"/>
        <v>0</v>
      </c>
      <c r="H96" s="44">
        <f t="shared" si="52"/>
        <v>0</v>
      </c>
      <c r="I96" s="44">
        <f t="shared" si="52"/>
        <v>0</v>
      </c>
      <c r="J96" s="44">
        <f t="shared" si="52"/>
        <v>4441204</v>
      </c>
      <c r="K96" s="44">
        <f t="shared" si="52"/>
        <v>4269604</v>
      </c>
      <c r="L96" s="69">
        <f>K96/J96*100</f>
        <v>96.13618289094579</v>
      </c>
      <c r="M96" s="44">
        <f t="shared" ref="M96:V96" si="53">M97+M98</f>
        <v>0</v>
      </c>
      <c r="N96" s="44">
        <f t="shared" si="53"/>
        <v>0</v>
      </c>
      <c r="O96" s="44">
        <f t="shared" si="53"/>
        <v>0</v>
      </c>
      <c r="P96" s="44">
        <f t="shared" si="53"/>
        <v>0</v>
      </c>
      <c r="Q96" s="44">
        <f t="shared" si="53"/>
        <v>0</v>
      </c>
      <c r="R96" s="44">
        <f t="shared" si="53"/>
        <v>0</v>
      </c>
      <c r="S96" s="44">
        <f t="shared" si="53"/>
        <v>4441204</v>
      </c>
      <c r="T96" s="44">
        <f t="shared" si="53"/>
        <v>4269604</v>
      </c>
      <c r="U96" s="44">
        <f t="shared" si="53"/>
        <v>4441204</v>
      </c>
      <c r="V96" s="44">
        <f t="shared" si="53"/>
        <v>4269604</v>
      </c>
      <c r="W96" s="44">
        <f>W98</f>
        <v>0</v>
      </c>
      <c r="X96" s="44">
        <f>X98</f>
        <v>0</v>
      </c>
      <c r="Y96" s="44">
        <f>Y98</f>
        <v>4441204</v>
      </c>
      <c r="Z96" s="44">
        <f>Z98</f>
        <v>4269604</v>
      </c>
      <c r="AA96" s="80">
        <f t="shared" si="4"/>
        <v>96.13618289094579</v>
      </c>
    </row>
    <row r="97" spans="1:27" s="20" customFormat="1" ht="24.75" customHeight="1" x14ac:dyDescent="0.2">
      <c r="A97" s="19" t="s">
        <v>150</v>
      </c>
      <c r="B97" s="30" t="s">
        <v>152</v>
      </c>
      <c r="C97" s="43">
        <v>1780000</v>
      </c>
      <c r="D97" s="43">
        <v>1592610.25</v>
      </c>
      <c r="E97" s="71">
        <f>D97/C97*100</f>
        <v>89.472485955056186</v>
      </c>
      <c r="F97" s="45">
        <v>0</v>
      </c>
      <c r="G97" s="45">
        <v>0</v>
      </c>
      <c r="H97" s="45">
        <v>0</v>
      </c>
      <c r="I97" s="45">
        <v>0</v>
      </c>
      <c r="J97" s="45">
        <v>0</v>
      </c>
      <c r="K97" s="45">
        <v>0</v>
      </c>
      <c r="L97" s="71">
        <v>0</v>
      </c>
      <c r="M97" s="45">
        <v>0</v>
      </c>
      <c r="N97" s="45">
        <v>0</v>
      </c>
      <c r="O97" s="45">
        <v>0</v>
      </c>
      <c r="P97" s="45">
        <v>0</v>
      </c>
      <c r="Q97" s="45">
        <v>0</v>
      </c>
      <c r="R97" s="45">
        <v>0</v>
      </c>
      <c r="S97" s="45">
        <v>0</v>
      </c>
      <c r="T97" s="45">
        <v>0</v>
      </c>
      <c r="U97" s="100">
        <v>0</v>
      </c>
      <c r="V97" s="100">
        <v>0</v>
      </c>
      <c r="W97" s="45"/>
      <c r="X97" s="45"/>
      <c r="Y97" s="45">
        <f>C97+J97</f>
        <v>1780000</v>
      </c>
      <c r="Z97" s="55">
        <f>D97+K97</f>
        <v>1592610.25</v>
      </c>
      <c r="AA97" s="82">
        <f>Z97/Y97*100</f>
        <v>89.472485955056186</v>
      </c>
    </row>
    <row r="98" spans="1:27" s="20" customFormat="1" ht="46.5" customHeight="1" x14ac:dyDescent="0.2">
      <c r="A98" s="19" t="s">
        <v>308</v>
      </c>
      <c r="B98" s="30" t="s">
        <v>309</v>
      </c>
      <c r="C98" s="43">
        <v>0</v>
      </c>
      <c r="D98" s="43">
        <v>0</v>
      </c>
      <c r="E98" s="71">
        <v>0</v>
      </c>
      <c r="F98" s="45">
        <v>0</v>
      </c>
      <c r="G98" s="45">
        <v>0</v>
      </c>
      <c r="H98" s="45">
        <v>0</v>
      </c>
      <c r="I98" s="45">
        <v>0</v>
      </c>
      <c r="J98" s="45">
        <v>4441204</v>
      </c>
      <c r="K98" s="45">
        <v>4269604</v>
      </c>
      <c r="L98" s="70">
        <f>K98/J98*100</f>
        <v>96.13618289094579</v>
      </c>
      <c r="M98" s="45">
        <v>0</v>
      </c>
      <c r="N98" s="45">
        <v>0</v>
      </c>
      <c r="O98" s="45">
        <v>0</v>
      </c>
      <c r="P98" s="45">
        <v>0</v>
      </c>
      <c r="Q98" s="45">
        <v>0</v>
      </c>
      <c r="R98" s="45">
        <v>0</v>
      </c>
      <c r="S98" s="45">
        <v>4441204</v>
      </c>
      <c r="T98" s="45">
        <v>4269604</v>
      </c>
      <c r="U98" s="45">
        <v>4441204</v>
      </c>
      <c r="V98" s="45">
        <v>4269604</v>
      </c>
      <c r="W98" s="45"/>
      <c r="X98" s="45"/>
      <c r="Y98" s="45">
        <f t="shared" si="35"/>
        <v>4441204</v>
      </c>
      <c r="Z98" s="55">
        <f t="shared" si="28"/>
        <v>4269604</v>
      </c>
      <c r="AA98" s="82">
        <f t="shared" si="4"/>
        <v>96.13618289094579</v>
      </c>
    </row>
    <row r="99" spans="1:27" s="60" customFormat="1" ht="20.25" customHeight="1" x14ac:dyDescent="0.2">
      <c r="A99" s="56" t="s">
        <v>93</v>
      </c>
      <c r="B99" s="57" t="s">
        <v>16</v>
      </c>
      <c r="C99" s="58">
        <f>C100+C101+C102+C103</f>
        <v>11047350</v>
      </c>
      <c r="D99" s="58">
        <f>D100+D101+D102+D103</f>
        <v>10588503.560000001</v>
      </c>
      <c r="E99" s="68">
        <f t="shared" si="0"/>
        <v>95.846547452556493</v>
      </c>
      <c r="F99" s="58">
        <f t="shared" ref="F99:K99" si="54">F100+F101+F102+F103</f>
        <v>8562400</v>
      </c>
      <c r="G99" s="58">
        <f t="shared" si="54"/>
        <v>8388389.8399999999</v>
      </c>
      <c r="H99" s="58">
        <f t="shared" si="54"/>
        <v>1409600</v>
      </c>
      <c r="I99" s="58">
        <f t="shared" si="54"/>
        <v>1185571.8799999999</v>
      </c>
      <c r="J99" s="58">
        <f t="shared" si="54"/>
        <v>824600</v>
      </c>
      <c r="K99" s="58">
        <f t="shared" si="54"/>
        <v>616274.79</v>
      </c>
      <c r="L99" s="68">
        <f t="shared" ref="L99:L106" si="55">K99/J99*100</f>
        <v>74.736210283773957</v>
      </c>
      <c r="M99" s="58">
        <f t="shared" ref="M99:Z99" si="56">M100+M101+M102+M103</f>
        <v>596700</v>
      </c>
      <c r="N99" s="58">
        <f>N100+N101+N102+N103</f>
        <v>334766.14</v>
      </c>
      <c r="O99" s="58">
        <f t="shared" si="56"/>
        <v>195200</v>
      </c>
      <c r="P99" s="58">
        <f t="shared" si="56"/>
        <v>94776.299999999988</v>
      </c>
      <c r="Q99" s="58">
        <f t="shared" si="56"/>
        <v>271000</v>
      </c>
      <c r="R99" s="58">
        <f t="shared" si="56"/>
        <v>51654.729999999996</v>
      </c>
      <c r="S99" s="58">
        <f t="shared" si="56"/>
        <v>227900</v>
      </c>
      <c r="T99" s="58">
        <f t="shared" si="56"/>
        <v>281508.65000000002</v>
      </c>
      <c r="U99" s="102">
        <f t="shared" si="56"/>
        <v>221600</v>
      </c>
      <c r="V99" s="102">
        <f t="shared" si="56"/>
        <v>215139</v>
      </c>
      <c r="W99" s="58">
        <f t="shared" si="56"/>
        <v>0</v>
      </c>
      <c r="X99" s="58">
        <f t="shared" si="56"/>
        <v>0</v>
      </c>
      <c r="Y99" s="58">
        <f t="shared" si="56"/>
        <v>11871950</v>
      </c>
      <c r="Z99" s="58">
        <f t="shared" si="56"/>
        <v>11204778.35</v>
      </c>
      <c r="AA99" s="76">
        <f t="shared" si="4"/>
        <v>94.380269037521217</v>
      </c>
    </row>
    <row r="100" spans="1:27" s="2" customFormat="1" ht="21" customHeight="1" x14ac:dyDescent="0.2">
      <c r="A100" s="9" t="s">
        <v>153</v>
      </c>
      <c r="B100" s="31" t="s">
        <v>154</v>
      </c>
      <c r="C100" s="42">
        <v>968500</v>
      </c>
      <c r="D100" s="42">
        <v>930178.42</v>
      </c>
      <c r="E100" s="72">
        <f t="shared" si="0"/>
        <v>96.043202891068674</v>
      </c>
      <c r="F100" s="42">
        <v>757100</v>
      </c>
      <c r="G100" s="42">
        <v>741196.27</v>
      </c>
      <c r="H100" s="42">
        <v>158600</v>
      </c>
      <c r="I100" s="42">
        <v>137254.39999999999</v>
      </c>
      <c r="J100" s="42">
        <v>99900</v>
      </c>
      <c r="K100" s="42">
        <v>154669.65</v>
      </c>
      <c r="L100" s="69">
        <f t="shared" si="55"/>
        <v>154.82447447447447</v>
      </c>
      <c r="M100" s="42">
        <v>5700</v>
      </c>
      <c r="N100" s="42">
        <v>400</v>
      </c>
      <c r="O100" s="42">
        <v>0</v>
      </c>
      <c r="P100" s="42">
        <v>0</v>
      </c>
      <c r="Q100" s="42">
        <v>0</v>
      </c>
      <c r="R100" s="42">
        <v>0</v>
      </c>
      <c r="S100" s="42">
        <v>94200</v>
      </c>
      <c r="T100" s="42">
        <v>154269.65</v>
      </c>
      <c r="U100" s="97">
        <v>87900</v>
      </c>
      <c r="V100" s="97">
        <v>87900</v>
      </c>
      <c r="W100" s="42"/>
      <c r="X100" s="42"/>
      <c r="Y100" s="42">
        <f t="shared" si="35"/>
        <v>1068400</v>
      </c>
      <c r="Z100" s="51">
        <f t="shared" si="28"/>
        <v>1084848.07</v>
      </c>
      <c r="AA100" s="77">
        <f t="shared" si="4"/>
        <v>101.53950486709098</v>
      </c>
    </row>
    <row r="101" spans="1:27" s="2" customFormat="1" ht="18.75" customHeight="1" x14ac:dyDescent="0.2">
      <c r="A101" s="9" t="s">
        <v>155</v>
      </c>
      <c r="B101" s="31" t="s">
        <v>156</v>
      </c>
      <c r="C101" s="42">
        <v>1768650</v>
      </c>
      <c r="D101" s="42">
        <v>1693756.58</v>
      </c>
      <c r="E101" s="72">
        <f t="shared" si="0"/>
        <v>95.765503632714228</v>
      </c>
      <c r="F101" s="42">
        <v>1402000</v>
      </c>
      <c r="G101" s="42">
        <v>1399972.19</v>
      </c>
      <c r="H101" s="42">
        <v>250000</v>
      </c>
      <c r="I101" s="42">
        <v>185630.25</v>
      </c>
      <c r="J101" s="42">
        <v>85700</v>
      </c>
      <c r="K101" s="42">
        <v>59879</v>
      </c>
      <c r="L101" s="69">
        <f t="shared" si="55"/>
        <v>69.870478413068852</v>
      </c>
      <c r="M101" s="42">
        <v>57000</v>
      </c>
      <c r="N101" s="42">
        <v>31238</v>
      </c>
      <c r="O101" s="42">
        <v>12200</v>
      </c>
      <c r="P101" s="42">
        <v>12087.21</v>
      </c>
      <c r="Q101" s="42">
        <v>16400</v>
      </c>
      <c r="R101" s="42">
        <v>345.6</v>
      </c>
      <c r="S101" s="42">
        <v>28700</v>
      </c>
      <c r="T101" s="42">
        <v>28641</v>
      </c>
      <c r="U101" s="42">
        <v>28700</v>
      </c>
      <c r="V101" s="42">
        <v>28641</v>
      </c>
      <c r="W101" s="42"/>
      <c r="X101" s="42"/>
      <c r="Y101" s="42">
        <f t="shared" si="35"/>
        <v>1854350</v>
      </c>
      <c r="Z101" s="51">
        <f t="shared" si="28"/>
        <v>1753635.58</v>
      </c>
      <c r="AA101" s="77">
        <f t="shared" si="4"/>
        <v>94.568748078841651</v>
      </c>
    </row>
    <row r="102" spans="1:27" s="2" customFormat="1" ht="30.75" customHeight="1" x14ac:dyDescent="0.2">
      <c r="A102" s="9" t="s">
        <v>94</v>
      </c>
      <c r="B102" s="31" t="s">
        <v>157</v>
      </c>
      <c r="C102" s="42">
        <v>4888000</v>
      </c>
      <c r="D102" s="42">
        <v>4670443.92</v>
      </c>
      <c r="E102" s="72">
        <f t="shared" si="0"/>
        <v>95.549180032733233</v>
      </c>
      <c r="F102" s="42">
        <v>3640200</v>
      </c>
      <c r="G102" s="42">
        <v>3578506.38</v>
      </c>
      <c r="H102" s="42">
        <v>945800</v>
      </c>
      <c r="I102" s="42">
        <v>817635.25</v>
      </c>
      <c r="J102" s="42">
        <v>603000</v>
      </c>
      <c r="K102" s="42">
        <v>330127.14</v>
      </c>
      <c r="L102" s="69">
        <f t="shared" si="55"/>
        <v>54.747452736318415</v>
      </c>
      <c r="M102" s="42">
        <v>528000</v>
      </c>
      <c r="N102" s="42">
        <v>258128.14</v>
      </c>
      <c r="O102" s="42">
        <v>183000</v>
      </c>
      <c r="P102" s="42">
        <v>82689.09</v>
      </c>
      <c r="Q102" s="42">
        <v>254600</v>
      </c>
      <c r="R102" s="42">
        <v>51309.13</v>
      </c>
      <c r="S102" s="42">
        <v>75000</v>
      </c>
      <c r="T102" s="42">
        <v>71999</v>
      </c>
      <c r="U102" s="42">
        <v>75000</v>
      </c>
      <c r="V102" s="42">
        <v>71999</v>
      </c>
      <c r="W102" s="42"/>
      <c r="X102" s="42"/>
      <c r="Y102" s="42">
        <f t="shared" si="35"/>
        <v>5491000</v>
      </c>
      <c r="Z102" s="51">
        <f t="shared" si="28"/>
        <v>5000571.0599999996</v>
      </c>
      <c r="AA102" s="77">
        <f t="shared" si="4"/>
        <v>91.068494991804755</v>
      </c>
    </row>
    <row r="103" spans="1:27" s="2" customFormat="1" ht="17.25" customHeight="1" x14ac:dyDescent="0.2">
      <c r="A103" s="9" t="s">
        <v>158</v>
      </c>
      <c r="B103" s="31" t="s">
        <v>159</v>
      </c>
      <c r="C103" s="42">
        <f>C104+C105</f>
        <v>3422200</v>
      </c>
      <c r="D103" s="42">
        <f>D104+D105</f>
        <v>3294124.64</v>
      </c>
      <c r="E103" s="72">
        <f>D103/C103*100</f>
        <v>96.257513879960271</v>
      </c>
      <c r="F103" s="42">
        <f t="shared" ref="F103:K103" si="57">F104+F105</f>
        <v>2763100</v>
      </c>
      <c r="G103" s="42">
        <f t="shared" si="57"/>
        <v>2668715</v>
      </c>
      <c r="H103" s="42">
        <f t="shared" si="57"/>
        <v>55200</v>
      </c>
      <c r="I103" s="42">
        <f t="shared" si="57"/>
        <v>45051.98</v>
      </c>
      <c r="J103" s="42">
        <f>J104+J105</f>
        <v>36000</v>
      </c>
      <c r="K103" s="42">
        <f t="shared" si="57"/>
        <v>71599</v>
      </c>
      <c r="L103" s="69">
        <f t="shared" si="55"/>
        <v>198.88611111111112</v>
      </c>
      <c r="M103" s="42">
        <f>M104+M105</f>
        <v>6000</v>
      </c>
      <c r="N103" s="42">
        <f t="shared" ref="N103:Z103" si="58">N104+N105</f>
        <v>45000</v>
      </c>
      <c r="O103" s="42">
        <f t="shared" si="58"/>
        <v>0</v>
      </c>
      <c r="P103" s="42">
        <f t="shared" si="58"/>
        <v>0</v>
      </c>
      <c r="Q103" s="42"/>
      <c r="R103" s="42">
        <f t="shared" si="58"/>
        <v>0</v>
      </c>
      <c r="S103" s="42">
        <f t="shared" si="58"/>
        <v>30000</v>
      </c>
      <c r="T103" s="42">
        <f t="shared" si="58"/>
        <v>26599</v>
      </c>
      <c r="U103" s="97">
        <f t="shared" si="58"/>
        <v>30000</v>
      </c>
      <c r="V103" s="97">
        <f t="shared" si="58"/>
        <v>26599</v>
      </c>
      <c r="W103" s="42">
        <f t="shared" si="58"/>
        <v>0</v>
      </c>
      <c r="X103" s="42">
        <f t="shared" si="58"/>
        <v>0</v>
      </c>
      <c r="Y103" s="42">
        <f t="shared" si="58"/>
        <v>3458200</v>
      </c>
      <c r="Z103" s="42">
        <f t="shared" si="58"/>
        <v>3365723.64</v>
      </c>
      <c r="AA103" s="77">
        <f>Z103/Y103*100</f>
        <v>97.325881672546416</v>
      </c>
    </row>
    <row r="104" spans="1:27" s="20" customFormat="1" ht="33" customHeight="1" x14ac:dyDescent="0.2">
      <c r="A104" s="19" t="s">
        <v>160</v>
      </c>
      <c r="B104" s="65" t="s">
        <v>162</v>
      </c>
      <c r="C104" s="43">
        <v>2922200</v>
      </c>
      <c r="D104" s="43">
        <v>2798469.91</v>
      </c>
      <c r="E104" s="72">
        <f t="shared" si="0"/>
        <v>95.765858257477248</v>
      </c>
      <c r="F104" s="45">
        <v>2763100</v>
      </c>
      <c r="G104" s="45">
        <v>2668715</v>
      </c>
      <c r="H104" s="45">
        <v>55200</v>
      </c>
      <c r="I104" s="45">
        <v>45051.98</v>
      </c>
      <c r="J104" s="45">
        <v>36000</v>
      </c>
      <c r="K104" s="45">
        <v>71599</v>
      </c>
      <c r="L104" s="69">
        <f t="shared" si="55"/>
        <v>198.88611111111112</v>
      </c>
      <c r="M104" s="45">
        <v>6000</v>
      </c>
      <c r="N104" s="45">
        <v>45000</v>
      </c>
      <c r="O104" s="45">
        <v>0</v>
      </c>
      <c r="P104" s="45">
        <v>0</v>
      </c>
      <c r="Q104" s="45">
        <v>0</v>
      </c>
      <c r="R104" s="45">
        <v>0</v>
      </c>
      <c r="S104" s="45">
        <v>30000</v>
      </c>
      <c r="T104" s="45">
        <v>26599</v>
      </c>
      <c r="U104" s="45">
        <v>30000</v>
      </c>
      <c r="V104" s="45">
        <v>26599</v>
      </c>
      <c r="W104" s="45"/>
      <c r="X104" s="45"/>
      <c r="Y104" s="45">
        <f t="shared" si="35"/>
        <v>2958200</v>
      </c>
      <c r="Z104" s="55">
        <f t="shared" si="28"/>
        <v>2870068.91</v>
      </c>
      <c r="AA104" s="71">
        <f>Z104/Y104*100</f>
        <v>97.020786627002906</v>
      </c>
    </row>
    <row r="105" spans="1:27" s="20" customFormat="1" ht="20.25" customHeight="1" x14ac:dyDescent="0.2">
      <c r="A105" s="19" t="s">
        <v>161</v>
      </c>
      <c r="B105" s="65" t="s">
        <v>163</v>
      </c>
      <c r="C105" s="43">
        <v>500000</v>
      </c>
      <c r="D105" s="43">
        <v>495654.73</v>
      </c>
      <c r="E105" s="72">
        <f t="shared" si="0"/>
        <v>99.130945999999994</v>
      </c>
      <c r="F105" s="45">
        <v>0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69">
        <v>0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45">
        <v>0</v>
      </c>
      <c r="S105" s="45">
        <v>0</v>
      </c>
      <c r="T105" s="45">
        <v>0</v>
      </c>
      <c r="U105" s="100">
        <v>0</v>
      </c>
      <c r="V105" s="100">
        <v>0</v>
      </c>
      <c r="W105" s="45"/>
      <c r="X105" s="45"/>
      <c r="Y105" s="45">
        <f t="shared" si="35"/>
        <v>500000</v>
      </c>
      <c r="Z105" s="55">
        <f t="shared" si="28"/>
        <v>495654.73</v>
      </c>
      <c r="AA105" s="71">
        <f>Z105/Y105*100</f>
        <v>99.130945999999994</v>
      </c>
    </row>
    <row r="106" spans="1:27" s="2" customFormat="1" ht="17.25" customHeight="1" x14ac:dyDescent="0.2">
      <c r="A106" s="56" t="s">
        <v>95</v>
      </c>
      <c r="B106" s="59" t="s">
        <v>164</v>
      </c>
      <c r="C106" s="58">
        <f>C107+C110+C112+C114</f>
        <v>5363121</v>
      </c>
      <c r="D106" s="58">
        <f>D107+D110+D112+D114</f>
        <v>5246807.12</v>
      </c>
      <c r="E106" s="68">
        <f>D106/C106*100</f>
        <v>97.831227749662929</v>
      </c>
      <c r="F106" s="58">
        <f>F107+F110+F112+F114</f>
        <v>3166342</v>
      </c>
      <c r="G106" s="58">
        <f>G107+G110+G112+G114</f>
        <v>3165258.39</v>
      </c>
      <c r="H106" s="58">
        <f>H107+H110+H112+H114</f>
        <v>51479</v>
      </c>
      <c r="I106" s="58">
        <f>I107+I110+I112+I114</f>
        <v>48655.12</v>
      </c>
      <c r="J106" s="58">
        <f>J107+J110+J112+J114+J116</f>
        <v>133000</v>
      </c>
      <c r="K106" s="58">
        <f>K107+K110+K112+K114+K116</f>
        <v>23540.87</v>
      </c>
      <c r="L106" s="68">
        <f t="shared" si="55"/>
        <v>17.699902255639095</v>
      </c>
      <c r="M106" s="58">
        <f t="shared" ref="M106:Z106" si="59">M107+M110+M112+M114+M116</f>
        <v>33000</v>
      </c>
      <c r="N106" s="58">
        <f t="shared" si="59"/>
        <v>23540.87</v>
      </c>
      <c r="O106" s="58">
        <f t="shared" si="59"/>
        <v>0</v>
      </c>
      <c r="P106" s="58">
        <f t="shared" si="59"/>
        <v>0</v>
      </c>
      <c r="Q106" s="58">
        <f t="shared" si="59"/>
        <v>13000</v>
      </c>
      <c r="R106" s="58">
        <f t="shared" si="59"/>
        <v>10523.13</v>
      </c>
      <c r="S106" s="58">
        <f t="shared" si="59"/>
        <v>100000</v>
      </c>
      <c r="T106" s="58">
        <f t="shared" si="59"/>
        <v>0</v>
      </c>
      <c r="U106" s="58">
        <f t="shared" si="59"/>
        <v>100000</v>
      </c>
      <c r="V106" s="58">
        <f t="shared" si="59"/>
        <v>0</v>
      </c>
      <c r="W106" s="58">
        <f t="shared" si="59"/>
        <v>0</v>
      </c>
      <c r="X106" s="58">
        <f t="shared" si="59"/>
        <v>0</v>
      </c>
      <c r="Y106" s="58">
        <f t="shared" si="59"/>
        <v>5496121</v>
      </c>
      <c r="Z106" s="58">
        <f t="shared" si="59"/>
        <v>5270347.99</v>
      </c>
      <c r="AA106" s="76">
        <f>Z106/Y106*100</f>
        <v>95.892139019501215</v>
      </c>
    </row>
    <row r="107" spans="1:27" s="11" customFormat="1" ht="19.5" customHeight="1" x14ac:dyDescent="0.25">
      <c r="A107" s="10" t="s">
        <v>96</v>
      </c>
      <c r="B107" s="40" t="s">
        <v>103</v>
      </c>
      <c r="C107" s="44">
        <f>C109+C108</f>
        <v>815000</v>
      </c>
      <c r="D107" s="44">
        <f>D109+D108</f>
        <v>704805.14</v>
      </c>
      <c r="E107" s="70">
        <f t="shared" si="0"/>
        <v>86.479158282208587</v>
      </c>
      <c r="F107" s="44">
        <f t="shared" ref="F107:K107" si="60">F109+F108</f>
        <v>0</v>
      </c>
      <c r="G107" s="44">
        <f t="shared" si="60"/>
        <v>0</v>
      </c>
      <c r="H107" s="44">
        <f t="shared" si="60"/>
        <v>0</v>
      </c>
      <c r="I107" s="44">
        <f t="shared" si="60"/>
        <v>0</v>
      </c>
      <c r="J107" s="44">
        <f t="shared" si="60"/>
        <v>0</v>
      </c>
      <c r="K107" s="44">
        <f t="shared" si="60"/>
        <v>0</v>
      </c>
      <c r="L107" s="70">
        <v>0</v>
      </c>
      <c r="M107" s="44">
        <f t="shared" ref="M107:V107" si="61">M109+M108</f>
        <v>0</v>
      </c>
      <c r="N107" s="44">
        <f t="shared" si="61"/>
        <v>0</v>
      </c>
      <c r="O107" s="44">
        <f t="shared" si="61"/>
        <v>0</v>
      </c>
      <c r="P107" s="44">
        <f t="shared" si="61"/>
        <v>0</v>
      </c>
      <c r="Q107" s="44">
        <f t="shared" si="61"/>
        <v>0</v>
      </c>
      <c r="R107" s="44">
        <f t="shared" si="61"/>
        <v>0</v>
      </c>
      <c r="S107" s="44">
        <f t="shared" si="61"/>
        <v>0</v>
      </c>
      <c r="T107" s="44">
        <f t="shared" si="61"/>
        <v>0</v>
      </c>
      <c r="U107" s="44">
        <f t="shared" si="61"/>
        <v>0</v>
      </c>
      <c r="V107" s="44">
        <f t="shared" si="61"/>
        <v>0</v>
      </c>
      <c r="W107" s="44">
        <f>W109</f>
        <v>0</v>
      </c>
      <c r="X107" s="44">
        <f>X109</f>
        <v>0</v>
      </c>
      <c r="Y107" s="44">
        <f>Y109+Y108</f>
        <v>815000</v>
      </c>
      <c r="Z107" s="44">
        <f>Z109+Z108</f>
        <v>704805.14</v>
      </c>
      <c r="AA107" s="79">
        <f t="shared" si="4"/>
        <v>86.479158282208587</v>
      </c>
    </row>
    <row r="108" spans="1:27" s="2" customFormat="1" ht="32.25" customHeight="1" x14ac:dyDescent="0.2">
      <c r="A108" s="9" t="s">
        <v>97</v>
      </c>
      <c r="B108" s="33" t="s">
        <v>102</v>
      </c>
      <c r="C108" s="42">
        <v>806000</v>
      </c>
      <c r="D108" s="42">
        <v>695805.14</v>
      </c>
      <c r="E108" s="72">
        <f>D108/C108*100</f>
        <v>86.328181141439202</v>
      </c>
      <c r="F108" s="42">
        <v>0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72">
        <v>0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2">
        <v>0</v>
      </c>
      <c r="S108" s="42">
        <v>0</v>
      </c>
      <c r="T108" s="42">
        <f>T109</f>
        <v>0</v>
      </c>
      <c r="U108" s="97">
        <v>0</v>
      </c>
      <c r="V108" s="97">
        <v>0</v>
      </c>
      <c r="W108" s="42"/>
      <c r="X108" s="42"/>
      <c r="Y108" s="42">
        <f>C108+J108</f>
        <v>806000</v>
      </c>
      <c r="Z108" s="51">
        <f>D108+K108</f>
        <v>695805.14</v>
      </c>
      <c r="AA108" s="78">
        <f>Z108/Y108*100</f>
        <v>86.328181141439202</v>
      </c>
    </row>
    <row r="109" spans="1:27" s="2" customFormat="1" ht="33.75" customHeight="1" x14ac:dyDescent="0.2">
      <c r="A109" s="9" t="s">
        <v>323</v>
      </c>
      <c r="B109" s="34" t="s">
        <v>337</v>
      </c>
      <c r="C109" s="42">
        <v>9000</v>
      </c>
      <c r="D109" s="42">
        <v>9000</v>
      </c>
      <c r="E109" s="72">
        <f t="shared" si="0"/>
        <v>100</v>
      </c>
      <c r="F109" s="42">
        <v>0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7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f>T110</f>
        <v>0</v>
      </c>
      <c r="U109" s="97">
        <v>0</v>
      </c>
      <c r="V109" s="97">
        <v>0</v>
      </c>
      <c r="W109" s="42"/>
      <c r="X109" s="42"/>
      <c r="Y109" s="42">
        <f t="shared" si="35"/>
        <v>9000</v>
      </c>
      <c r="Z109" s="51">
        <f t="shared" si="28"/>
        <v>9000</v>
      </c>
      <c r="AA109" s="78">
        <f t="shared" si="4"/>
        <v>100</v>
      </c>
    </row>
    <row r="110" spans="1:27" s="11" customFormat="1" ht="17.25" customHeight="1" x14ac:dyDescent="0.25">
      <c r="A110" s="10" t="s">
        <v>98</v>
      </c>
      <c r="B110" s="39" t="s">
        <v>100</v>
      </c>
      <c r="C110" s="44">
        <f>C111</f>
        <v>3763813</v>
      </c>
      <c r="D110" s="44">
        <f>D111</f>
        <v>3757693.98</v>
      </c>
      <c r="E110" s="70">
        <f t="shared" si="0"/>
        <v>99.837424973026017</v>
      </c>
      <c r="F110" s="44">
        <f t="shared" ref="F110:K110" si="62">F111</f>
        <v>3060934</v>
      </c>
      <c r="G110" s="44">
        <f t="shared" si="62"/>
        <v>3059850.39</v>
      </c>
      <c r="H110" s="44">
        <f t="shared" si="62"/>
        <v>51479</v>
      </c>
      <c r="I110" s="44">
        <f t="shared" si="62"/>
        <v>48655.12</v>
      </c>
      <c r="J110" s="44">
        <f t="shared" si="62"/>
        <v>33000</v>
      </c>
      <c r="K110" s="44">
        <f t="shared" si="62"/>
        <v>23540.87</v>
      </c>
      <c r="L110" s="70">
        <f>K110/J110*100</f>
        <v>71.335969696969698</v>
      </c>
      <c r="M110" s="44">
        <f t="shared" ref="M110:S110" si="63">M111</f>
        <v>33000</v>
      </c>
      <c r="N110" s="44">
        <f t="shared" si="63"/>
        <v>23540.87</v>
      </c>
      <c r="O110" s="44">
        <f t="shared" si="63"/>
        <v>0</v>
      </c>
      <c r="P110" s="44">
        <f t="shared" si="63"/>
        <v>0</v>
      </c>
      <c r="Q110" s="44">
        <f t="shared" si="63"/>
        <v>13000</v>
      </c>
      <c r="R110" s="44">
        <f t="shared" si="63"/>
        <v>10523.13</v>
      </c>
      <c r="S110" s="44">
        <f t="shared" si="63"/>
        <v>0</v>
      </c>
      <c r="T110" s="44">
        <f>T111</f>
        <v>0</v>
      </c>
      <c r="U110" s="99">
        <f t="shared" ref="U110:Z110" si="64">U111</f>
        <v>0</v>
      </c>
      <c r="V110" s="99">
        <f t="shared" si="64"/>
        <v>0</v>
      </c>
      <c r="W110" s="44">
        <f t="shared" si="64"/>
        <v>0</v>
      </c>
      <c r="X110" s="44">
        <f t="shared" si="64"/>
        <v>0</v>
      </c>
      <c r="Y110" s="44">
        <f t="shared" si="64"/>
        <v>3796813</v>
      </c>
      <c r="Z110" s="44">
        <f t="shared" si="64"/>
        <v>3781234.85</v>
      </c>
      <c r="AA110" s="79">
        <f t="shared" si="4"/>
        <v>99.589704575916699</v>
      </c>
    </row>
    <row r="111" spans="1:27" s="2" customFormat="1" ht="32.25" customHeight="1" x14ac:dyDescent="0.2">
      <c r="A111" s="9" t="s">
        <v>99</v>
      </c>
      <c r="B111" s="33" t="s">
        <v>101</v>
      </c>
      <c r="C111" s="42">
        <v>3763813</v>
      </c>
      <c r="D111" s="42">
        <v>3757693.98</v>
      </c>
      <c r="E111" s="72">
        <f t="shared" si="0"/>
        <v>99.837424973026017</v>
      </c>
      <c r="F111" s="42">
        <v>3060934</v>
      </c>
      <c r="G111" s="42">
        <v>3059850.39</v>
      </c>
      <c r="H111" s="42">
        <v>51479</v>
      </c>
      <c r="I111" s="42">
        <v>48655.12</v>
      </c>
      <c r="J111" s="42">
        <v>33000</v>
      </c>
      <c r="K111" s="42">
        <v>23540.87</v>
      </c>
      <c r="L111" s="71">
        <f>K111/J111*100</f>
        <v>71.335969696969698</v>
      </c>
      <c r="M111" s="42">
        <v>33000</v>
      </c>
      <c r="N111" s="42">
        <v>23540.87</v>
      </c>
      <c r="O111" s="42">
        <v>0</v>
      </c>
      <c r="P111" s="42">
        <v>0</v>
      </c>
      <c r="Q111" s="42">
        <v>13000</v>
      </c>
      <c r="R111" s="42">
        <v>10523.13</v>
      </c>
      <c r="S111" s="42">
        <v>0</v>
      </c>
      <c r="T111" s="42">
        <f>T116</f>
        <v>0</v>
      </c>
      <c r="U111" s="97">
        <v>0</v>
      </c>
      <c r="V111" s="97">
        <f>V116</f>
        <v>0</v>
      </c>
      <c r="W111" s="42"/>
      <c r="X111" s="42"/>
      <c r="Y111" s="42">
        <f t="shared" si="35"/>
        <v>3796813</v>
      </c>
      <c r="Z111" s="51">
        <f t="shared" si="28"/>
        <v>3781234.85</v>
      </c>
      <c r="AA111" s="78">
        <f t="shared" si="4"/>
        <v>99.589704575916699</v>
      </c>
    </row>
    <row r="112" spans="1:27" s="11" customFormat="1" ht="18" customHeight="1" x14ac:dyDescent="0.25">
      <c r="A112" s="10" t="s">
        <v>277</v>
      </c>
      <c r="B112" s="39" t="s">
        <v>281</v>
      </c>
      <c r="C112" s="44">
        <f>C113</f>
        <v>105408</v>
      </c>
      <c r="D112" s="44">
        <f>D113</f>
        <v>105408</v>
      </c>
      <c r="E112" s="70">
        <f>D112/C112*100</f>
        <v>100</v>
      </c>
      <c r="F112" s="44">
        <f t="shared" ref="F112:K112" si="65">F113</f>
        <v>105408</v>
      </c>
      <c r="G112" s="44">
        <f t="shared" si="65"/>
        <v>105408</v>
      </c>
      <c r="H112" s="44">
        <f t="shared" si="65"/>
        <v>0</v>
      </c>
      <c r="I112" s="44">
        <f t="shared" si="65"/>
        <v>0</v>
      </c>
      <c r="J112" s="44">
        <f t="shared" si="65"/>
        <v>0</v>
      </c>
      <c r="K112" s="44">
        <f t="shared" si="65"/>
        <v>0</v>
      </c>
      <c r="L112" s="70">
        <v>0</v>
      </c>
      <c r="M112" s="44">
        <f t="shared" ref="M112:Z112" si="66">M113</f>
        <v>0</v>
      </c>
      <c r="N112" s="44">
        <f t="shared" si="66"/>
        <v>0</v>
      </c>
      <c r="O112" s="44">
        <f t="shared" si="66"/>
        <v>0</v>
      </c>
      <c r="P112" s="44">
        <f t="shared" si="66"/>
        <v>0</v>
      </c>
      <c r="Q112" s="44">
        <f t="shared" si="66"/>
        <v>0</v>
      </c>
      <c r="R112" s="44">
        <f t="shared" si="66"/>
        <v>0</v>
      </c>
      <c r="S112" s="44">
        <f t="shared" si="66"/>
        <v>0</v>
      </c>
      <c r="T112" s="44">
        <f t="shared" si="66"/>
        <v>0</v>
      </c>
      <c r="U112" s="99">
        <f t="shared" si="66"/>
        <v>0</v>
      </c>
      <c r="V112" s="99">
        <f t="shared" si="66"/>
        <v>0</v>
      </c>
      <c r="W112" s="44">
        <f t="shared" si="66"/>
        <v>0</v>
      </c>
      <c r="X112" s="44">
        <f t="shared" si="66"/>
        <v>0</v>
      </c>
      <c r="Y112" s="44">
        <f t="shared" si="66"/>
        <v>105408</v>
      </c>
      <c r="Z112" s="44">
        <f t="shared" si="66"/>
        <v>105408</v>
      </c>
      <c r="AA112" s="79">
        <f t="shared" ref="AA112:AA117" si="67">Z112/Y112*100</f>
        <v>100</v>
      </c>
    </row>
    <row r="113" spans="1:27" s="2" customFormat="1" ht="32.25" customHeight="1" x14ac:dyDescent="0.2">
      <c r="A113" s="9" t="s">
        <v>278</v>
      </c>
      <c r="B113" s="31" t="s">
        <v>282</v>
      </c>
      <c r="C113" s="42">
        <v>105408</v>
      </c>
      <c r="D113" s="42">
        <v>105408</v>
      </c>
      <c r="E113" s="72">
        <f>D113/C113*100</f>
        <v>100</v>
      </c>
      <c r="F113" s="42">
        <v>105408</v>
      </c>
      <c r="G113" s="42">
        <v>105408</v>
      </c>
      <c r="H113" s="42">
        <v>0</v>
      </c>
      <c r="I113" s="42">
        <v>0</v>
      </c>
      <c r="J113" s="42">
        <v>0</v>
      </c>
      <c r="K113" s="42">
        <v>0</v>
      </c>
      <c r="L113" s="72">
        <v>0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2">
        <v>0</v>
      </c>
      <c r="U113" s="97">
        <v>0</v>
      </c>
      <c r="V113" s="97">
        <v>0</v>
      </c>
      <c r="W113" s="42"/>
      <c r="X113" s="42"/>
      <c r="Y113" s="42">
        <f t="shared" ref="Y113:Z116" si="68">C113+J113</f>
        <v>105408</v>
      </c>
      <c r="Z113" s="51">
        <f t="shared" si="68"/>
        <v>105408</v>
      </c>
      <c r="AA113" s="78">
        <f t="shared" si="67"/>
        <v>100</v>
      </c>
    </row>
    <row r="114" spans="1:27" s="11" customFormat="1" ht="18" customHeight="1" x14ac:dyDescent="0.25">
      <c r="A114" s="10" t="s">
        <v>104</v>
      </c>
      <c r="B114" s="39" t="s">
        <v>105</v>
      </c>
      <c r="C114" s="44">
        <f>C115</f>
        <v>678900</v>
      </c>
      <c r="D114" s="44">
        <f>D115</f>
        <v>678900</v>
      </c>
      <c r="E114" s="70">
        <f t="shared" si="0"/>
        <v>100</v>
      </c>
      <c r="F114" s="44">
        <f t="shared" ref="F114:K114" si="69">F116</f>
        <v>0</v>
      </c>
      <c r="G114" s="44">
        <f t="shared" si="69"/>
        <v>0</v>
      </c>
      <c r="H114" s="44">
        <f t="shared" si="69"/>
        <v>0</v>
      </c>
      <c r="I114" s="44">
        <f t="shared" si="69"/>
        <v>0</v>
      </c>
      <c r="J114" s="44">
        <f>J115</f>
        <v>0</v>
      </c>
      <c r="K114" s="44">
        <f t="shared" si="69"/>
        <v>0</v>
      </c>
      <c r="L114" s="70">
        <v>0</v>
      </c>
      <c r="M114" s="44">
        <f t="shared" ref="M114:X114" si="70">M116</f>
        <v>0</v>
      </c>
      <c r="N114" s="44">
        <f t="shared" si="70"/>
        <v>0</v>
      </c>
      <c r="O114" s="44">
        <f t="shared" si="70"/>
        <v>0</v>
      </c>
      <c r="P114" s="44">
        <f t="shared" si="70"/>
        <v>0</v>
      </c>
      <c r="Q114" s="44">
        <f t="shared" si="70"/>
        <v>0</v>
      </c>
      <c r="R114" s="44">
        <f t="shared" si="70"/>
        <v>0</v>
      </c>
      <c r="S114" s="44">
        <f>S115</f>
        <v>0</v>
      </c>
      <c r="T114" s="44">
        <f t="shared" si="70"/>
        <v>0</v>
      </c>
      <c r="U114" s="99">
        <f>U115</f>
        <v>0</v>
      </c>
      <c r="V114" s="99">
        <f t="shared" si="70"/>
        <v>0</v>
      </c>
      <c r="W114" s="44">
        <f t="shared" si="70"/>
        <v>0</v>
      </c>
      <c r="X114" s="44">
        <f t="shared" si="70"/>
        <v>0</v>
      </c>
      <c r="Y114" s="42">
        <f t="shared" si="68"/>
        <v>678900</v>
      </c>
      <c r="Z114" s="51">
        <f t="shared" si="68"/>
        <v>678900</v>
      </c>
      <c r="AA114" s="79">
        <f t="shared" si="67"/>
        <v>100</v>
      </c>
    </row>
    <row r="115" spans="1:27" s="2" customFormat="1" ht="45.75" customHeight="1" x14ac:dyDescent="0.2">
      <c r="A115" s="9" t="s">
        <v>165</v>
      </c>
      <c r="B115" s="31" t="s">
        <v>166</v>
      </c>
      <c r="C115" s="42">
        <v>678900</v>
      </c>
      <c r="D115" s="42">
        <v>678900</v>
      </c>
      <c r="E115" s="72">
        <f>D115/C115*100</f>
        <v>100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7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97">
        <v>0</v>
      </c>
      <c r="V115" s="97">
        <v>0</v>
      </c>
      <c r="W115" s="42"/>
      <c r="X115" s="42"/>
      <c r="Y115" s="42">
        <f t="shared" si="68"/>
        <v>678900</v>
      </c>
      <c r="Z115" s="51">
        <f t="shared" si="68"/>
        <v>678900</v>
      </c>
      <c r="AA115" s="78">
        <f t="shared" si="67"/>
        <v>100</v>
      </c>
    </row>
    <row r="116" spans="1:27" s="11" customFormat="1" ht="22.5" customHeight="1" x14ac:dyDescent="0.25">
      <c r="A116" s="10" t="s">
        <v>294</v>
      </c>
      <c r="B116" s="29" t="s">
        <v>295</v>
      </c>
      <c r="C116" s="44">
        <v>0</v>
      </c>
      <c r="D116" s="44">
        <v>0</v>
      </c>
      <c r="E116" s="70">
        <v>0</v>
      </c>
      <c r="F116" s="44">
        <v>0</v>
      </c>
      <c r="G116" s="44">
        <v>0</v>
      </c>
      <c r="H116" s="44">
        <v>0</v>
      </c>
      <c r="I116" s="44">
        <v>0</v>
      </c>
      <c r="J116" s="44">
        <v>100000</v>
      </c>
      <c r="K116" s="44">
        <v>0</v>
      </c>
      <c r="L116" s="70">
        <f>K116/J116*100</f>
        <v>0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>
        <v>100000</v>
      </c>
      <c r="T116" s="44">
        <v>0</v>
      </c>
      <c r="U116" s="99">
        <v>100000</v>
      </c>
      <c r="V116" s="99">
        <v>0</v>
      </c>
      <c r="W116" s="44"/>
      <c r="X116" s="44"/>
      <c r="Y116" s="44">
        <f t="shared" si="68"/>
        <v>100000</v>
      </c>
      <c r="Z116" s="52">
        <f t="shared" si="68"/>
        <v>0</v>
      </c>
      <c r="AA116" s="79">
        <f t="shared" si="67"/>
        <v>0</v>
      </c>
    </row>
    <row r="117" spans="1:27" s="60" customFormat="1" ht="24.75" customHeight="1" x14ac:dyDescent="0.2">
      <c r="A117" s="56" t="s">
        <v>106</v>
      </c>
      <c r="B117" s="59" t="s">
        <v>107</v>
      </c>
      <c r="C117" s="58">
        <f>SUM(C118:C122)</f>
        <v>45628332</v>
      </c>
      <c r="D117" s="58">
        <f>SUM(D118:D122)</f>
        <v>45389894.530000001</v>
      </c>
      <c r="E117" s="68">
        <f>D117/C117*100</f>
        <v>99.477435488985222</v>
      </c>
      <c r="F117" s="58">
        <f t="shared" ref="F117:K117" si="71">SUM(F118:F122)</f>
        <v>0</v>
      </c>
      <c r="G117" s="58">
        <f t="shared" si="71"/>
        <v>0</v>
      </c>
      <c r="H117" s="58">
        <f t="shared" si="71"/>
        <v>0</v>
      </c>
      <c r="I117" s="58">
        <f t="shared" si="71"/>
        <v>0</v>
      </c>
      <c r="J117" s="58">
        <f t="shared" si="71"/>
        <v>3854540</v>
      </c>
      <c r="K117" s="58">
        <f t="shared" si="71"/>
        <v>924862.54</v>
      </c>
      <c r="L117" s="68">
        <f>K117/J117*100</f>
        <v>23.994109284116913</v>
      </c>
      <c r="M117" s="58">
        <f t="shared" ref="M117:W117" si="72">SUM(M118:M122)</f>
        <v>0</v>
      </c>
      <c r="N117" s="58">
        <f t="shared" si="72"/>
        <v>0</v>
      </c>
      <c r="O117" s="58">
        <f t="shared" si="72"/>
        <v>0</v>
      </c>
      <c r="P117" s="58">
        <f t="shared" si="72"/>
        <v>0</v>
      </c>
      <c r="Q117" s="58">
        <f t="shared" si="72"/>
        <v>0</v>
      </c>
      <c r="R117" s="58">
        <f t="shared" si="72"/>
        <v>0</v>
      </c>
      <c r="S117" s="58">
        <f t="shared" si="72"/>
        <v>3854540</v>
      </c>
      <c r="T117" s="58">
        <f t="shared" si="72"/>
        <v>924862.54</v>
      </c>
      <c r="U117" s="102">
        <f t="shared" si="72"/>
        <v>3854540</v>
      </c>
      <c r="V117" s="102">
        <f t="shared" si="72"/>
        <v>924862.54</v>
      </c>
      <c r="W117" s="58">
        <f t="shared" si="72"/>
        <v>0</v>
      </c>
      <c r="X117" s="58" t="e">
        <f>#REF!+#REF!</f>
        <v>#REF!</v>
      </c>
      <c r="Y117" s="58">
        <f t="shared" ref="Y117:Z122" si="73">C117+J117</f>
        <v>49482872</v>
      </c>
      <c r="Z117" s="61">
        <f t="shared" si="73"/>
        <v>46314757.07</v>
      </c>
      <c r="AA117" s="76">
        <f t="shared" si="67"/>
        <v>93.597552441984362</v>
      </c>
    </row>
    <row r="118" spans="1:27" s="2" customFormat="1" ht="21.75" customHeight="1" x14ac:dyDescent="0.2">
      <c r="A118" s="9" t="s">
        <v>167</v>
      </c>
      <c r="B118" s="31" t="s">
        <v>313</v>
      </c>
      <c r="C118" s="42">
        <v>8346848</v>
      </c>
      <c r="D118" s="42">
        <v>8308975.7000000002</v>
      </c>
      <c r="E118" s="72">
        <f>D118/C118*100</f>
        <v>99.546268244012595</v>
      </c>
      <c r="F118" s="42">
        <v>0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69">
        <v>0</v>
      </c>
      <c r="M118" s="42">
        <v>0</v>
      </c>
      <c r="N118" s="42">
        <v>0</v>
      </c>
      <c r="O118" s="42">
        <v>0</v>
      </c>
      <c r="P118" s="42">
        <v>0</v>
      </c>
      <c r="Q118" s="42">
        <v>0</v>
      </c>
      <c r="R118" s="42">
        <v>0</v>
      </c>
      <c r="S118" s="42">
        <v>0</v>
      </c>
      <c r="T118" s="42">
        <v>0</v>
      </c>
      <c r="U118" s="97">
        <v>0</v>
      </c>
      <c r="V118" s="97">
        <v>0</v>
      </c>
      <c r="W118" s="42"/>
      <c r="X118" s="42"/>
      <c r="Y118" s="42">
        <f t="shared" si="73"/>
        <v>8346848</v>
      </c>
      <c r="Z118" s="51">
        <f t="shared" si="73"/>
        <v>8308975.7000000002</v>
      </c>
      <c r="AA118" s="77">
        <f t="shared" si="4"/>
        <v>99.546268244012595</v>
      </c>
    </row>
    <row r="119" spans="1:27" s="2" customFormat="1" ht="22.5" customHeight="1" x14ac:dyDescent="0.2">
      <c r="A119" s="9" t="s">
        <v>108</v>
      </c>
      <c r="B119" s="31" t="s">
        <v>168</v>
      </c>
      <c r="C119" s="42">
        <v>27794034</v>
      </c>
      <c r="D119" s="42">
        <v>27793934.84</v>
      </c>
      <c r="E119" s="72">
        <f>D119/C119*100</f>
        <v>99.999643232788742</v>
      </c>
      <c r="F119" s="42">
        <v>0</v>
      </c>
      <c r="G119" s="42">
        <v>0</v>
      </c>
      <c r="H119" s="42">
        <v>0</v>
      </c>
      <c r="I119" s="42">
        <v>0</v>
      </c>
      <c r="J119" s="42">
        <v>1368040</v>
      </c>
      <c r="K119" s="42">
        <v>68040</v>
      </c>
      <c r="L119" s="69">
        <f t="shared" ref="L119:L133" si="74">K119/J119*100</f>
        <v>4.9735387854156317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1368040</v>
      </c>
      <c r="T119" s="42">
        <v>68040</v>
      </c>
      <c r="U119" s="42">
        <v>1368040</v>
      </c>
      <c r="V119" s="97">
        <v>68040</v>
      </c>
      <c r="W119" s="42"/>
      <c r="X119" s="42"/>
      <c r="Y119" s="42">
        <f t="shared" si="73"/>
        <v>29162074</v>
      </c>
      <c r="Z119" s="51">
        <f t="shared" si="73"/>
        <v>27861974.84</v>
      </c>
      <c r="AA119" s="77">
        <f>Z119/Y119*100</f>
        <v>95.541815167192851</v>
      </c>
    </row>
    <row r="120" spans="1:27" s="2" customFormat="1" ht="24" customHeight="1" x14ac:dyDescent="0.2">
      <c r="A120" s="9" t="s">
        <v>231</v>
      </c>
      <c r="B120" s="31" t="s">
        <v>232</v>
      </c>
      <c r="C120" s="42">
        <v>8475168</v>
      </c>
      <c r="D120" s="42">
        <v>8275168</v>
      </c>
      <c r="E120" s="72">
        <f>D120/C120*100</f>
        <v>97.640164773134885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69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97">
        <v>0</v>
      </c>
      <c r="V120" s="97">
        <v>0</v>
      </c>
      <c r="W120" s="42"/>
      <c r="X120" s="42"/>
      <c r="Y120" s="42">
        <f t="shared" si="73"/>
        <v>8475168</v>
      </c>
      <c r="Z120" s="51">
        <f t="shared" si="73"/>
        <v>8275168</v>
      </c>
      <c r="AA120" s="77">
        <f t="shared" si="4"/>
        <v>97.640164773134885</v>
      </c>
    </row>
    <row r="121" spans="1:27" s="2" customFormat="1" ht="24" customHeight="1" x14ac:dyDescent="0.2">
      <c r="A121" s="9" t="s">
        <v>324</v>
      </c>
      <c r="B121" s="31" t="s">
        <v>338</v>
      </c>
      <c r="C121" s="42">
        <v>1012282</v>
      </c>
      <c r="D121" s="42">
        <v>1011815.99</v>
      </c>
      <c r="E121" s="72">
        <f>D121/C121*100</f>
        <v>99.95396440912711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69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97">
        <v>0</v>
      </c>
      <c r="V121" s="97">
        <v>0</v>
      </c>
      <c r="W121" s="42"/>
      <c r="X121" s="42"/>
      <c r="Y121" s="42">
        <f t="shared" si="73"/>
        <v>1012282</v>
      </c>
      <c r="Z121" s="51">
        <f t="shared" si="73"/>
        <v>1011815.99</v>
      </c>
      <c r="AA121" s="77">
        <f t="shared" si="4"/>
        <v>99.95396440912711</v>
      </c>
    </row>
    <row r="122" spans="1:27" s="2" customFormat="1" ht="24" customHeight="1" x14ac:dyDescent="0.2">
      <c r="A122" s="9" t="s">
        <v>296</v>
      </c>
      <c r="B122" s="31" t="s">
        <v>297</v>
      </c>
      <c r="C122" s="42">
        <v>0</v>
      </c>
      <c r="D122" s="42">
        <v>0</v>
      </c>
      <c r="E122" s="72">
        <v>0</v>
      </c>
      <c r="F122" s="42">
        <v>0</v>
      </c>
      <c r="G122" s="42">
        <v>0</v>
      </c>
      <c r="H122" s="42">
        <v>0</v>
      </c>
      <c r="I122" s="42">
        <v>0</v>
      </c>
      <c r="J122" s="42">
        <v>2486500</v>
      </c>
      <c r="K122" s="42">
        <v>856822.54</v>
      </c>
      <c r="L122" s="69">
        <f t="shared" si="74"/>
        <v>34.458980092499495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2486500</v>
      </c>
      <c r="T122" s="42">
        <v>856822.54</v>
      </c>
      <c r="U122" s="42">
        <v>2486500</v>
      </c>
      <c r="V122" s="42">
        <v>856822.54</v>
      </c>
      <c r="W122" s="42"/>
      <c r="X122" s="42"/>
      <c r="Y122" s="42">
        <f t="shared" si="73"/>
        <v>2486500</v>
      </c>
      <c r="Z122" s="51">
        <f t="shared" si="73"/>
        <v>856822.54</v>
      </c>
      <c r="AA122" s="77">
        <f t="shared" si="4"/>
        <v>34.458980092499495</v>
      </c>
    </row>
    <row r="123" spans="1:27" s="60" customFormat="1" ht="23.25" customHeight="1" x14ac:dyDescent="0.2">
      <c r="A123" s="56" t="s">
        <v>169</v>
      </c>
      <c r="B123" s="59" t="s">
        <v>170</v>
      </c>
      <c r="C123" s="58">
        <f>C124+C125+C137+C139</f>
        <v>3376300</v>
      </c>
      <c r="D123" s="58">
        <f t="shared" ref="D123:V123" si="75">D124+D125+D137+D139</f>
        <v>3376293.29</v>
      </c>
      <c r="E123" s="68">
        <f>D123/C123*100</f>
        <v>99.999801261736224</v>
      </c>
      <c r="F123" s="58">
        <f t="shared" si="75"/>
        <v>0</v>
      </c>
      <c r="G123" s="58">
        <f t="shared" si="75"/>
        <v>0</v>
      </c>
      <c r="H123" s="58">
        <f t="shared" si="75"/>
        <v>0</v>
      </c>
      <c r="I123" s="58">
        <f t="shared" si="75"/>
        <v>0</v>
      </c>
      <c r="J123" s="58">
        <f>J124+J125+J137+J139</f>
        <v>8994500</v>
      </c>
      <c r="K123" s="58">
        <f t="shared" si="75"/>
        <v>6691483.8999999994</v>
      </c>
      <c r="L123" s="68">
        <f>K123/J123*100</f>
        <v>74.395284896325535</v>
      </c>
      <c r="M123" s="58">
        <f t="shared" si="75"/>
        <v>858500</v>
      </c>
      <c r="N123" s="58">
        <f t="shared" si="75"/>
        <v>461016</v>
      </c>
      <c r="O123" s="58">
        <f t="shared" si="75"/>
        <v>0</v>
      </c>
      <c r="P123" s="58">
        <f t="shared" si="75"/>
        <v>0</v>
      </c>
      <c r="Q123" s="58">
        <f t="shared" si="75"/>
        <v>0</v>
      </c>
      <c r="R123" s="58">
        <f t="shared" si="75"/>
        <v>0</v>
      </c>
      <c r="S123" s="58">
        <f t="shared" si="75"/>
        <v>8136000</v>
      </c>
      <c r="T123" s="58">
        <f t="shared" si="75"/>
        <v>6230467.9000000004</v>
      </c>
      <c r="U123" s="58">
        <f t="shared" si="75"/>
        <v>8136000</v>
      </c>
      <c r="V123" s="102">
        <f t="shared" si="75"/>
        <v>6230467.9000000004</v>
      </c>
      <c r="W123" s="58">
        <f>W125+W137+W139</f>
        <v>0</v>
      </c>
      <c r="X123" s="58">
        <f>X143</f>
        <v>0</v>
      </c>
      <c r="Y123" s="58">
        <f>Y124+Y125+Y137+Y139</f>
        <v>12370800</v>
      </c>
      <c r="Z123" s="58">
        <f>Z124+Z125+Z137+Z139</f>
        <v>10067777.189999999</v>
      </c>
      <c r="AA123" s="76">
        <f>Z123/Y123*100</f>
        <v>81.383396304200204</v>
      </c>
    </row>
    <row r="124" spans="1:27" s="22" customFormat="1" ht="27.75" hidden="1" customHeight="1" x14ac:dyDescent="0.2">
      <c r="A124" s="21" t="s">
        <v>273</v>
      </c>
      <c r="B124" s="29" t="s">
        <v>274</v>
      </c>
      <c r="C124" s="48">
        <v>0</v>
      </c>
      <c r="D124" s="48">
        <v>0</v>
      </c>
      <c r="E124" s="85"/>
      <c r="F124" s="83">
        <v>0</v>
      </c>
      <c r="G124" s="83">
        <v>0</v>
      </c>
      <c r="H124" s="83">
        <v>0</v>
      </c>
      <c r="I124" s="83">
        <v>0</v>
      </c>
      <c r="J124" s="83">
        <v>0</v>
      </c>
      <c r="K124" s="83">
        <v>0</v>
      </c>
      <c r="L124" s="70">
        <v>0</v>
      </c>
      <c r="M124" s="83">
        <v>0</v>
      </c>
      <c r="N124" s="83">
        <v>0</v>
      </c>
      <c r="O124" s="83">
        <v>0</v>
      </c>
      <c r="P124" s="83">
        <v>0</v>
      </c>
      <c r="Q124" s="83">
        <v>0</v>
      </c>
      <c r="R124" s="83">
        <v>0</v>
      </c>
      <c r="S124" s="83">
        <v>0</v>
      </c>
      <c r="T124" s="83">
        <v>0</v>
      </c>
      <c r="U124" s="99">
        <v>0</v>
      </c>
      <c r="V124" s="99">
        <v>0</v>
      </c>
      <c r="W124" s="83"/>
      <c r="X124" s="83"/>
      <c r="Y124" s="44">
        <f>C124+J124</f>
        <v>0</v>
      </c>
      <c r="Z124" s="52">
        <f>D124+K124</f>
        <v>0</v>
      </c>
      <c r="AA124" s="79" t="e">
        <f>Z124/Y124*100</f>
        <v>#DIV/0!</v>
      </c>
    </row>
    <row r="125" spans="1:27" s="16" customFormat="1" ht="29.25" customHeight="1" x14ac:dyDescent="0.2">
      <c r="A125" s="15" t="s">
        <v>186</v>
      </c>
      <c r="B125" s="32" t="s">
        <v>202</v>
      </c>
      <c r="C125" s="47">
        <f>C126+C127+C133+C134+C135+C136</f>
        <v>0</v>
      </c>
      <c r="D125" s="47">
        <f t="shared" ref="D125:Z125" si="76">D126+D127+D133+D134+D135+D136</f>
        <v>0</v>
      </c>
      <c r="E125" s="70">
        <v>0</v>
      </c>
      <c r="F125" s="47">
        <f t="shared" si="76"/>
        <v>0</v>
      </c>
      <c r="G125" s="47">
        <f t="shared" si="76"/>
        <v>0</v>
      </c>
      <c r="H125" s="47">
        <f t="shared" si="76"/>
        <v>0</v>
      </c>
      <c r="I125" s="47">
        <f t="shared" si="76"/>
        <v>0</v>
      </c>
      <c r="J125" s="47">
        <f>J126+J127+J133+J134+J135+J136</f>
        <v>249000</v>
      </c>
      <c r="K125" s="47">
        <f t="shared" si="76"/>
        <v>237588.49</v>
      </c>
      <c r="L125" s="70">
        <f t="shared" si="74"/>
        <v>95.417064257028102</v>
      </c>
      <c r="M125" s="47">
        <f t="shared" si="76"/>
        <v>239000</v>
      </c>
      <c r="N125" s="47">
        <f t="shared" si="76"/>
        <v>237588.49</v>
      </c>
      <c r="O125" s="47">
        <f t="shared" si="76"/>
        <v>0</v>
      </c>
      <c r="P125" s="47">
        <f t="shared" si="76"/>
        <v>0</v>
      </c>
      <c r="Q125" s="47">
        <f t="shared" si="76"/>
        <v>0</v>
      </c>
      <c r="R125" s="47">
        <f t="shared" si="76"/>
        <v>0</v>
      </c>
      <c r="S125" s="47">
        <f t="shared" si="76"/>
        <v>10000</v>
      </c>
      <c r="T125" s="47">
        <f t="shared" si="76"/>
        <v>0</v>
      </c>
      <c r="U125" s="96">
        <f t="shared" si="76"/>
        <v>10000</v>
      </c>
      <c r="V125" s="96">
        <f t="shared" si="76"/>
        <v>0</v>
      </c>
      <c r="W125" s="47">
        <f t="shared" si="76"/>
        <v>0</v>
      </c>
      <c r="X125" s="47">
        <f t="shared" si="76"/>
        <v>0</v>
      </c>
      <c r="Y125" s="47">
        <f t="shared" si="76"/>
        <v>249000</v>
      </c>
      <c r="Z125" s="47">
        <f t="shared" si="76"/>
        <v>237588.49</v>
      </c>
      <c r="AA125" s="79">
        <f t="shared" si="4"/>
        <v>95.417064257028102</v>
      </c>
    </row>
    <row r="126" spans="1:27" s="22" customFormat="1" ht="24.75" hidden="1" customHeight="1" x14ac:dyDescent="0.2">
      <c r="A126" s="21" t="s">
        <v>187</v>
      </c>
      <c r="B126" s="29" t="s">
        <v>188</v>
      </c>
      <c r="C126" s="48">
        <v>0</v>
      </c>
      <c r="D126" s="48">
        <v>0</v>
      </c>
      <c r="E126" s="70">
        <v>0</v>
      </c>
      <c r="F126" s="83">
        <v>0</v>
      </c>
      <c r="G126" s="83">
        <v>0</v>
      </c>
      <c r="H126" s="83">
        <v>0</v>
      </c>
      <c r="I126" s="83">
        <v>0</v>
      </c>
      <c r="J126" s="83">
        <v>0</v>
      </c>
      <c r="K126" s="83">
        <v>0</v>
      </c>
      <c r="L126" s="70" t="e">
        <f t="shared" si="74"/>
        <v>#DIV/0!</v>
      </c>
      <c r="M126" s="83">
        <v>0</v>
      </c>
      <c r="N126" s="83">
        <v>0</v>
      </c>
      <c r="O126" s="83">
        <v>0</v>
      </c>
      <c r="P126" s="83">
        <v>0</v>
      </c>
      <c r="Q126" s="83">
        <v>0</v>
      </c>
      <c r="R126" s="83">
        <v>0</v>
      </c>
      <c r="S126" s="83">
        <v>0</v>
      </c>
      <c r="T126" s="83">
        <v>0</v>
      </c>
      <c r="U126" s="99">
        <v>0</v>
      </c>
      <c r="V126" s="99">
        <v>0</v>
      </c>
      <c r="W126" s="83"/>
      <c r="X126" s="83"/>
      <c r="Y126" s="44">
        <f>C126+J126</f>
        <v>0</v>
      </c>
      <c r="Z126" s="52">
        <f t="shared" si="28"/>
        <v>0</v>
      </c>
      <c r="AA126" s="79" t="e">
        <f t="shared" si="4"/>
        <v>#DIV/0!</v>
      </c>
    </row>
    <row r="127" spans="1:27" s="22" customFormat="1" ht="28.5" hidden="1" customHeight="1" x14ac:dyDescent="0.2">
      <c r="A127" s="21" t="s">
        <v>189</v>
      </c>
      <c r="B127" s="29" t="s">
        <v>209</v>
      </c>
      <c r="C127" s="48">
        <f>C128+C130+C131+C132</f>
        <v>0</v>
      </c>
      <c r="D127" s="48">
        <f>D128+D130+D131+D132</f>
        <v>0</v>
      </c>
      <c r="E127" s="70">
        <v>0</v>
      </c>
      <c r="F127" s="83">
        <f>F128+F130+F131+F132</f>
        <v>0</v>
      </c>
      <c r="G127" s="83">
        <f>G128+G130+G131+G132</f>
        <v>0</v>
      </c>
      <c r="H127" s="83">
        <f>H128+H130+H131+H132</f>
        <v>0</v>
      </c>
      <c r="I127" s="83">
        <f>I128+I130+I131+I132</f>
        <v>0</v>
      </c>
      <c r="J127" s="83">
        <f>J128+J129+J130+J131+J132</f>
        <v>0</v>
      </c>
      <c r="K127" s="83">
        <f>K128+K129+K130+K131+K132</f>
        <v>0</v>
      </c>
      <c r="L127" s="70" t="e">
        <f t="shared" si="74"/>
        <v>#DIV/0!</v>
      </c>
      <c r="M127" s="83">
        <f t="shared" ref="M127:X127" si="77">M128+M130+M131+M132</f>
        <v>0</v>
      </c>
      <c r="N127" s="83">
        <f t="shared" si="77"/>
        <v>0</v>
      </c>
      <c r="O127" s="83">
        <f t="shared" si="77"/>
        <v>0</v>
      </c>
      <c r="P127" s="83">
        <f t="shared" si="77"/>
        <v>0</v>
      </c>
      <c r="Q127" s="83">
        <f t="shared" si="77"/>
        <v>0</v>
      </c>
      <c r="R127" s="83">
        <f t="shared" si="77"/>
        <v>0</v>
      </c>
      <c r="S127" s="83">
        <f>S128+S129+S130+S131+S132</f>
        <v>0</v>
      </c>
      <c r="T127" s="83">
        <f>T128+T129+T130+T131+T132</f>
        <v>0</v>
      </c>
      <c r="U127" s="99">
        <f>U128+U129+U130+U131+U132</f>
        <v>0</v>
      </c>
      <c r="V127" s="99">
        <f>V128+V129+V130+V131+V132</f>
        <v>0</v>
      </c>
      <c r="W127" s="83">
        <f t="shared" si="77"/>
        <v>0</v>
      </c>
      <c r="X127" s="83">
        <f t="shared" si="77"/>
        <v>0</v>
      </c>
      <c r="Y127" s="83">
        <f>Y128+Y129+Y130+Y131+Y132</f>
        <v>0</v>
      </c>
      <c r="Z127" s="83">
        <f>Z128+Z129+Z130+Z131+Z132</f>
        <v>0</v>
      </c>
      <c r="AA127" s="79" t="e">
        <f t="shared" si="4"/>
        <v>#DIV/0!</v>
      </c>
    </row>
    <row r="128" spans="1:27" s="18" customFormat="1" ht="19.5" hidden="1" customHeight="1" x14ac:dyDescent="0.2">
      <c r="A128" s="17" t="s">
        <v>190</v>
      </c>
      <c r="B128" s="65" t="s">
        <v>191</v>
      </c>
      <c r="C128" s="46">
        <v>0</v>
      </c>
      <c r="D128" s="46">
        <v>0</v>
      </c>
      <c r="E128" s="84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72" t="e">
        <f t="shared" si="74"/>
        <v>#DIV/0!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>
        <v>0</v>
      </c>
      <c r="V128" s="50">
        <v>0</v>
      </c>
      <c r="W128" s="50"/>
      <c r="X128" s="50"/>
      <c r="Y128" s="45">
        <f t="shared" ref="Y128:Y136" si="78">C128+J128</f>
        <v>0</v>
      </c>
      <c r="Z128" s="55">
        <f t="shared" si="28"/>
        <v>0</v>
      </c>
      <c r="AA128" s="79" t="e">
        <f t="shared" si="4"/>
        <v>#DIV/0!</v>
      </c>
    </row>
    <row r="129" spans="1:27" s="18" customFormat="1" ht="20.25" hidden="1" customHeight="1" x14ac:dyDescent="0.2">
      <c r="A129" s="17" t="s">
        <v>219</v>
      </c>
      <c r="B129" s="65" t="s">
        <v>220</v>
      </c>
      <c r="C129" s="46">
        <v>0</v>
      </c>
      <c r="D129" s="46">
        <v>0</v>
      </c>
      <c r="E129" s="84">
        <v>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0</v>
      </c>
      <c r="L129" s="72" t="e">
        <f t="shared" si="74"/>
        <v>#DIV/0!</v>
      </c>
      <c r="M129" s="50">
        <v>0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100">
        <v>0</v>
      </c>
      <c r="V129" s="100">
        <v>0</v>
      </c>
      <c r="W129" s="50"/>
      <c r="X129" s="50"/>
      <c r="Y129" s="45">
        <f t="shared" si="78"/>
        <v>0</v>
      </c>
      <c r="Z129" s="55">
        <f t="shared" si="28"/>
        <v>0</v>
      </c>
      <c r="AA129" s="79" t="e">
        <f t="shared" si="4"/>
        <v>#DIV/0!</v>
      </c>
    </row>
    <row r="130" spans="1:27" s="18" customFormat="1" ht="19.5" hidden="1" customHeight="1" x14ac:dyDescent="0.2">
      <c r="A130" s="17" t="s">
        <v>192</v>
      </c>
      <c r="B130" s="65" t="s">
        <v>193</v>
      </c>
      <c r="C130" s="46">
        <v>0</v>
      </c>
      <c r="D130" s="46">
        <v>0</v>
      </c>
      <c r="E130" s="84">
        <v>0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72" t="e">
        <f t="shared" si="74"/>
        <v>#DIV/0!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100">
        <v>0</v>
      </c>
      <c r="V130" s="100">
        <v>0</v>
      </c>
      <c r="W130" s="50"/>
      <c r="X130" s="50"/>
      <c r="Y130" s="45">
        <f t="shared" si="78"/>
        <v>0</v>
      </c>
      <c r="Z130" s="55">
        <f t="shared" si="28"/>
        <v>0</v>
      </c>
      <c r="AA130" s="79" t="e">
        <f t="shared" si="4"/>
        <v>#DIV/0!</v>
      </c>
    </row>
    <row r="131" spans="1:27" s="18" customFormat="1" ht="22.5" hidden="1" customHeight="1" x14ac:dyDescent="0.2">
      <c r="A131" s="17" t="s">
        <v>194</v>
      </c>
      <c r="B131" s="65" t="s">
        <v>195</v>
      </c>
      <c r="C131" s="46">
        <v>0</v>
      </c>
      <c r="D131" s="46">
        <v>0</v>
      </c>
      <c r="E131" s="84">
        <v>0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0</v>
      </c>
      <c r="L131" s="72" t="e">
        <f t="shared" si="74"/>
        <v>#DIV/0!</v>
      </c>
      <c r="M131" s="50">
        <v>0</v>
      </c>
      <c r="N131" s="50">
        <v>0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100">
        <v>0</v>
      </c>
      <c r="V131" s="100">
        <v>0</v>
      </c>
      <c r="W131" s="50"/>
      <c r="X131" s="50"/>
      <c r="Y131" s="45">
        <f t="shared" si="78"/>
        <v>0</v>
      </c>
      <c r="Z131" s="55">
        <f t="shared" si="28"/>
        <v>0</v>
      </c>
      <c r="AA131" s="79" t="e">
        <f t="shared" si="4"/>
        <v>#DIV/0!</v>
      </c>
    </row>
    <row r="132" spans="1:27" s="18" customFormat="1" ht="27.75" hidden="1" customHeight="1" x14ac:dyDescent="0.2">
      <c r="A132" s="17" t="s">
        <v>196</v>
      </c>
      <c r="B132" s="65" t="s">
        <v>197</v>
      </c>
      <c r="C132" s="46">
        <v>0</v>
      </c>
      <c r="D132" s="46">
        <v>0</v>
      </c>
      <c r="E132" s="84">
        <v>0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0</v>
      </c>
      <c r="L132" s="72" t="e">
        <f t="shared" si="74"/>
        <v>#DIV/0!</v>
      </c>
      <c r="M132" s="50">
        <v>0</v>
      </c>
      <c r="N132" s="50">
        <v>0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100">
        <v>0</v>
      </c>
      <c r="V132" s="100">
        <v>0</v>
      </c>
      <c r="W132" s="50"/>
      <c r="X132" s="50"/>
      <c r="Y132" s="45">
        <f t="shared" si="78"/>
        <v>0</v>
      </c>
      <c r="Z132" s="55">
        <f t="shared" si="28"/>
        <v>0</v>
      </c>
      <c r="AA132" s="79" t="e">
        <f t="shared" si="4"/>
        <v>#DIV/0!</v>
      </c>
    </row>
    <row r="133" spans="1:27" s="22" customFormat="1" ht="18" customHeight="1" x14ac:dyDescent="0.2">
      <c r="A133" s="21" t="s">
        <v>261</v>
      </c>
      <c r="B133" s="29" t="s">
        <v>262</v>
      </c>
      <c r="C133" s="48">
        <v>0</v>
      </c>
      <c r="D133" s="48">
        <v>0</v>
      </c>
      <c r="E133" s="85"/>
      <c r="F133" s="83">
        <v>0</v>
      </c>
      <c r="G133" s="83">
        <v>0</v>
      </c>
      <c r="H133" s="83">
        <v>0</v>
      </c>
      <c r="I133" s="83">
        <v>0</v>
      </c>
      <c r="J133" s="83">
        <v>10000</v>
      </c>
      <c r="K133" s="83">
        <v>0</v>
      </c>
      <c r="L133" s="70">
        <f t="shared" si="74"/>
        <v>0</v>
      </c>
      <c r="M133" s="83">
        <v>0</v>
      </c>
      <c r="N133" s="83">
        <v>0</v>
      </c>
      <c r="O133" s="83">
        <v>0</v>
      </c>
      <c r="P133" s="83">
        <v>0</v>
      </c>
      <c r="Q133" s="83">
        <v>0</v>
      </c>
      <c r="R133" s="83">
        <v>0</v>
      </c>
      <c r="S133" s="83">
        <v>10000</v>
      </c>
      <c r="T133" s="83">
        <v>0</v>
      </c>
      <c r="U133" s="99">
        <v>10000</v>
      </c>
      <c r="V133" s="99">
        <v>0</v>
      </c>
      <c r="W133" s="83"/>
      <c r="X133" s="83"/>
      <c r="Y133" s="44">
        <f t="shared" si="78"/>
        <v>10000</v>
      </c>
      <c r="Z133" s="52">
        <f t="shared" si="28"/>
        <v>0</v>
      </c>
      <c r="AA133" s="79">
        <f t="shared" si="4"/>
        <v>0</v>
      </c>
    </row>
    <row r="134" spans="1:27" s="22" customFormat="1" ht="36.75" customHeight="1" x14ac:dyDescent="0.2">
      <c r="A134" s="21" t="s">
        <v>215</v>
      </c>
      <c r="B134" s="41" t="s">
        <v>224</v>
      </c>
      <c r="C134" s="48">
        <v>0</v>
      </c>
      <c r="D134" s="48">
        <v>0</v>
      </c>
      <c r="E134" s="85">
        <v>0</v>
      </c>
      <c r="F134" s="83">
        <v>0</v>
      </c>
      <c r="G134" s="83">
        <v>0</v>
      </c>
      <c r="H134" s="83">
        <v>0</v>
      </c>
      <c r="I134" s="83">
        <v>0</v>
      </c>
      <c r="J134" s="83">
        <v>239000</v>
      </c>
      <c r="K134" s="83">
        <v>237588.49</v>
      </c>
      <c r="L134" s="70">
        <f>K134/J134*100</f>
        <v>99.409410041840999</v>
      </c>
      <c r="M134" s="83">
        <v>239000</v>
      </c>
      <c r="N134" s="83">
        <v>237588.49</v>
      </c>
      <c r="O134" s="83">
        <v>0</v>
      </c>
      <c r="P134" s="83">
        <v>0</v>
      </c>
      <c r="Q134" s="83">
        <v>0</v>
      </c>
      <c r="R134" s="83">
        <v>0</v>
      </c>
      <c r="S134" s="83">
        <v>0</v>
      </c>
      <c r="T134" s="83">
        <v>0</v>
      </c>
      <c r="U134" s="99">
        <v>0</v>
      </c>
      <c r="V134" s="99">
        <v>0</v>
      </c>
      <c r="W134" s="83"/>
      <c r="X134" s="83"/>
      <c r="Y134" s="44">
        <f t="shared" si="78"/>
        <v>239000</v>
      </c>
      <c r="Z134" s="52">
        <f>D134+K134</f>
        <v>237588.49</v>
      </c>
      <c r="AA134" s="79">
        <f>Z134/Y134*100</f>
        <v>99.409410041840999</v>
      </c>
    </row>
    <row r="135" spans="1:27" s="22" customFormat="1" ht="16.5" hidden="1" customHeight="1" x14ac:dyDescent="0.2">
      <c r="A135" s="21" t="s">
        <v>306</v>
      </c>
      <c r="B135" s="29" t="s">
        <v>216</v>
      </c>
      <c r="C135" s="48">
        <v>0</v>
      </c>
      <c r="D135" s="48">
        <v>0</v>
      </c>
      <c r="E135" s="72">
        <v>0</v>
      </c>
      <c r="F135" s="83">
        <v>0</v>
      </c>
      <c r="G135" s="83">
        <v>0</v>
      </c>
      <c r="H135" s="83">
        <v>0</v>
      </c>
      <c r="I135" s="83">
        <v>0</v>
      </c>
      <c r="J135" s="83">
        <v>0</v>
      </c>
      <c r="K135" s="83">
        <v>0</v>
      </c>
      <c r="L135" s="70">
        <v>0</v>
      </c>
      <c r="M135" s="83">
        <v>0</v>
      </c>
      <c r="N135" s="83">
        <v>0</v>
      </c>
      <c r="O135" s="83">
        <v>0</v>
      </c>
      <c r="P135" s="83">
        <v>0</v>
      </c>
      <c r="Q135" s="83">
        <v>0</v>
      </c>
      <c r="R135" s="83">
        <v>0</v>
      </c>
      <c r="S135" s="83">
        <v>0</v>
      </c>
      <c r="T135" s="83">
        <v>0</v>
      </c>
      <c r="U135" s="99">
        <v>0</v>
      </c>
      <c r="V135" s="99">
        <v>0</v>
      </c>
      <c r="W135" s="83"/>
      <c r="X135" s="83"/>
      <c r="Y135" s="44">
        <f t="shared" si="78"/>
        <v>0</v>
      </c>
      <c r="Z135" s="52">
        <f>D135+K135</f>
        <v>0</v>
      </c>
      <c r="AA135" s="79" t="e">
        <f>Z135/Y135*100</f>
        <v>#DIV/0!</v>
      </c>
    </row>
    <row r="136" spans="1:27" s="22" customFormat="1" ht="27.75" hidden="1" customHeight="1" x14ac:dyDescent="0.2">
      <c r="A136" s="21" t="s">
        <v>198</v>
      </c>
      <c r="B136" s="41" t="s">
        <v>199</v>
      </c>
      <c r="C136" s="48">
        <v>0</v>
      </c>
      <c r="D136" s="48">
        <v>0</v>
      </c>
      <c r="E136" s="85">
        <v>0</v>
      </c>
      <c r="F136" s="83">
        <v>0</v>
      </c>
      <c r="G136" s="83">
        <v>0</v>
      </c>
      <c r="H136" s="83">
        <v>0</v>
      </c>
      <c r="I136" s="83">
        <v>0</v>
      </c>
      <c r="J136" s="83">
        <v>0</v>
      </c>
      <c r="K136" s="83">
        <v>0</v>
      </c>
      <c r="L136" s="70">
        <v>0</v>
      </c>
      <c r="M136" s="83">
        <v>0</v>
      </c>
      <c r="N136" s="83">
        <v>0</v>
      </c>
      <c r="O136" s="83">
        <v>0</v>
      </c>
      <c r="P136" s="83">
        <v>0</v>
      </c>
      <c r="Q136" s="83">
        <v>0</v>
      </c>
      <c r="R136" s="83">
        <v>0</v>
      </c>
      <c r="S136" s="83">
        <v>0</v>
      </c>
      <c r="T136" s="83">
        <v>0</v>
      </c>
      <c r="U136" s="99">
        <v>0</v>
      </c>
      <c r="V136" s="99">
        <v>0</v>
      </c>
      <c r="W136" s="83"/>
      <c r="X136" s="83"/>
      <c r="Y136" s="44">
        <f t="shared" si="78"/>
        <v>0</v>
      </c>
      <c r="Z136" s="52">
        <f t="shared" si="28"/>
        <v>0</v>
      </c>
      <c r="AA136" s="79" t="e">
        <f t="shared" si="4"/>
        <v>#DIV/0!</v>
      </c>
    </row>
    <row r="137" spans="1:27" s="16" customFormat="1" ht="21.75" customHeight="1" x14ac:dyDescent="0.2">
      <c r="A137" s="15" t="s">
        <v>200</v>
      </c>
      <c r="B137" s="32" t="s">
        <v>201</v>
      </c>
      <c r="C137" s="47">
        <f>C138</f>
        <v>3376300</v>
      </c>
      <c r="D137" s="47">
        <f>D138</f>
        <v>3376293.29</v>
      </c>
      <c r="E137" s="69">
        <f>D137/C137*100</f>
        <v>99.999801261736224</v>
      </c>
      <c r="F137" s="47">
        <f t="shared" ref="F137:K137" si="79">F138</f>
        <v>0</v>
      </c>
      <c r="G137" s="47">
        <f t="shared" si="79"/>
        <v>0</v>
      </c>
      <c r="H137" s="47">
        <f t="shared" si="79"/>
        <v>0</v>
      </c>
      <c r="I137" s="47">
        <f t="shared" si="79"/>
        <v>0</v>
      </c>
      <c r="J137" s="47">
        <f t="shared" si="79"/>
        <v>4700000</v>
      </c>
      <c r="K137" s="47">
        <f t="shared" si="79"/>
        <v>3811467.9</v>
      </c>
      <c r="L137" s="70">
        <f>K137/J137*100</f>
        <v>81.095061702127651</v>
      </c>
      <c r="M137" s="47">
        <f t="shared" ref="M137:Y137" si="80">M138</f>
        <v>0</v>
      </c>
      <c r="N137" s="47">
        <f t="shared" si="80"/>
        <v>0</v>
      </c>
      <c r="O137" s="47">
        <f t="shared" si="80"/>
        <v>0</v>
      </c>
      <c r="P137" s="47">
        <f t="shared" si="80"/>
        <v>0</v>
      </c>
      <c r="Q137" s="47">
        <f t="shared" si="80"/>
        <v>0</v>
      </c>
      <c r="R137" s="47">
        <f t="shared" si="80"/>
        <v>0</v>
      </c>
      <c r="S137" s="47">
        <f t="shared" si="80"/>
        <v>4700000</v>
      </c>
      <c r="T137" s="47">
        <f t="shared" si="80"/>
        <v>3811467.9</v>
      </c>
      <c r="U137" s="96">
        <f t="shared" si="80"/>
        <v>4700000</v>
      </c>
      <c r="V137" s="96">
        <f t="shared" si="80"/>
        <v>3811467.9</v>
      </c>
      <c r="W137" s="47">
        <f t="shared" si="80"/>
        <v>0</v>
      </c>
      <c r="X137" s="47">
        <f t="shared" si="80"/>
        <v>0</v>
      </c>
      <c r="Y137" s="47">
        <f t="shared" si="80"/>
        <v>8076300</v>
      </c>
      <c r="Z137" s="54">
        <f t="shared" si="28"/>
        <v>7187761.1899999995</v>
      </c>
      <c r="AA137" s="77">
        <f t="shared" si="4"/>
        <v>88.998194594059157</v>
      </c>
    </row>
    <row r="138" spans="1:27" s="20" customFormat="1" ht="36.75" customHeight="1" x14ac:dyDescent="0.2">
      <c r="A138" s="19" t="s">
        <v>171</v>
      </c>
      <c r="B138" s="65" t="s">
        <v>172</v>
      </c>
      <c r="C138" s="43">
        <v>3376300</v>
      </c>
      <c r="D138" s="43">
        <v>3376293.29</v>
      </c>
      <c r="E138" s="72">
        <f>D138/C138*100</f>
        <v>99.999801261736224</v>
      </c>
      <c r="F138" s="45"/>
      <c r="G138" s="45">
        <v>0</v>
      </c>
      <c r="H138" s="45">
        <v>0</v>
      </c>
      <c r="I138" s="45">
        <v>0</v>
      </c>
      <c r="J138" s="45">
        <v>4700000</v>
      </c>
      <c r="K138" s="45">
        <v>3811467.9</v>
      </c>
      <c r="L138" s="71">
        <f t="shared" ref="L138:L146" si="81">K138/J138*100</f>
        <v>81.095061702127651</v>
      </c>
      <c r="M138" s="45">
        <v>0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4700000</v>
      </c>
      <c r="T138" s="45">
        <v>3811467.9</v>
      </c>
      <c r="U138" s="45">
        <v>4700000</v>
      </c>
      <c r="V138" s="45">
        <v>3811467.9</v>
      </c>
      <c r="W138" s="45"/>
      <c r="X138" s="45"/>
      <c r="Y138" s="45">
        <f t="shared" ref="Y138:Y143" si="82">C138+J138</f>
        <v>8076300</v>
      </c>
      <c r="Z138" s="51">
        <f t="shared" si="28"/>
        <v>7187761.1899999995</v>
      </c>
      <c r="AA138" s="79">
        <f t="shared" si="4"/>
        <v>88.998194594059157</v>
      </c>
    </row>
    <row r="139" spans="1:27" s="16" customFormat="1" ht="25.5" customHeight="1" x14ac:dyDescent="0.2">
      <c r="A139" s="15" t="s">
        <v>203</v>
      </c>
      <c r="B139" s="32" t="s">
        <v>204</v>
      </c>
      <c r="C139" s="47">
        <f>C140+C141+C143</f>
        <v>0</v>
      </c>
      <c r="D139" s="47">
        <v>0</v>
      </c>
      <c r="E139" s="69">
        <v>0</v>
      </c>
      <c r="F139" s="47">
        <v>0</v>
      </c>
      <c r="G139" s="47">
        <f>D140+D143</f>
        <v>0</v>
      </c>
      <c r="H139" s="47">
        <v>0</v>
      </c>
      <c r="I139" s="47">
        <f>F140+F143</f>
        <v>0</v>
      </c>
      <c r="J139" s="47">
        <f>J140+J141+J142+J143</f>
        <v>4045500</v>
      </c>
      <c r="K139" s="47">
        <f t="shared" ref="K139:Z139" si="83">K140+K141+K142+K143</f>
        <v>2642427.5099999998</v>
      </c>
      <c r="L139" s="47">
        <f t="shared" si="83"/>
        <v>169.05872827127368</v>
      </c>
      <c r="M139" s="47">
        <f t="shared" si="83"/>
        <v>619500</v>
      </c>
      <c r="N139" s="47">
        <f t="shared" si="83"/>
        <v>223427.51</v>
      </c>
      <c r="O139" s="47">
        <f t="shared" si="83"/>
        <v>0</v>
      </c>
      <c r="P139" s="47">
        <f t="shared" si="83"/>
        <v>0</v>
      </c>
      <c r="Q139" s="47">
        <f t="shared" si="83"/>
        <v>0</v>
      </c>
      <c r="R139" s="47">
        <f t="shared" si="83"/>
        <v>0</v>
      </c>
      <c r="S139" s="47">
        <f t="shared" si="83"/>
        <v>3426000</v>
      </c>
      <c r="T139" s="47">
        <f t="shared" si="83"/>
        <v>2419000</v>
      </c>
      <c r="U139" s="47">
        <f t="shared" si="83"/>
        <v>3426000</v>
      </c>
      <c r="V139" s="47">
        <f t="shared" si="83"/>
        <v>2419000</v>
      </c>
      <c r="W139" s="47">
        <f t="shared" si="83"/>
        <v>0</v>
      </c>
      <c r="X139" s="47">
        <f t="shared" si="83"/>
        <v>0</v>
      </c>
      <c r="Y139" s="47">
        <f t="shared" si="83"/>
        <v>4045500</v>
      </c>
      <c r="Z139" s="47">
        <f t="shared" si="83"/>
        <v>2642427.5099999998</v>
      </c>
      <c r="AA139" s="77">
        <f t="shared" si="4"/>
        <v>65.317698924731189</v>
      </c>
    </row>
    <row r="140" spans="1:27" s="18" customFormat="1" ht="30" customHeight="1" x14ac:dyDescent="0.2">
      <c r="A140" s="17" t="s">
        <v>205</v>
      </c>
      <c r="B140" s="65" t="s">
        <v>310</v>
      </c>
      <c r="C140" s="46">
        <v>0</v>
      </c>
      <c r="D140" s="46">
        <v>0</v>
      </c>
      <c r="E140" s="71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291000</v>
      </c>
      <c r="K140" s="50">
        <v>26620</v>
      </c>
      <c r="L140" s="71">
        <f t="shared" si="81"/>
        <v>9.1477663230240545</v>
      </c>
      <c r="M140" s="50">
        <v>291000</v>
      </c>
      <c r="N140" s="50">
        <v>26620</v>
      </c>
      <c r="O140" s="50"/>
      <c r="P140" s="50"/>
      <c r="Q140" s="50"/>
      <c r="R140" s="50"/>
      <c r="S140" s="50">
        <v>0</v>
      </c>
      <c r="T140" s="50">
        <v>0</v>
      </c>
      <c r="U140" s="100">
        <v>0</v>
      </c>
      <c r="V140" s="100">
        <v>0</v>
      </c>
      <c r="W140" s="50"/>
      <c r="X140" s="50"/>
      <c r="Y140" s="45">
        <f t="shared" si="82"/>
        <v>291000</v>
      </c>
      <c r="Z140" s="55">
        <f>D140+K140</f>
        <v>26620</v>
      </c>
      <c r="AA140" s="79">
        <f>Z140/Y140*100</f>
        <v>9.1477663230240545</v>
      </c>
    </row>
    <row r="141" spans="1:27" s="18" customFormat="1" ht="19.5" customHeight="1" x14ac:dyDescent="0.2">
      <c r="A141" s="17" t="s">
        <v>265</v>
      </c>
      <c r="B141" s="65" t="s">
        <v>266</v>
      </c>
      <c r="C141" s="46">
        <v>0</v>
      </c>
      <c r="D141" s="46">
        <v>0</v>
      </c>
      <c r="E141" s="71">
        <v>0</v>
      </c>
      <c r="F141" s="50">
        <v>0</v>
      </c>
      <c r="G141" s="50">
        <v>0</v>
      </c>
      <c r="H141" s="50">
        <v>0</v>
      </c>
      <c r="I141" s="50">
        <v>0</v>
      </c>
      <c r="J141" s="50">
        <v>2419000</v>
      </c>
      <c r="K141" s="50">
        <v>2419000</v>
      </c>
      <c r="L141" s="71">
        <f t="shared" si="81"/>
        <v>100</v>
      </c>
      <c r="M141" s="50">
        <v>0</v>
      </c>
      <c r="N141" s="50">
        <v>0</v>
      </c>
      <c r="O141" s="50"/>
      <c r="P141" s="50"/>
      <c r="Q141" s="50"/>
      <c r="R141" s="50"/>
      <c r="S141" s="50">
        <v>2419000</v>
      </c>
      <c r="T141" s="50">
        <v>2419000</v>
      </c>
      <c r="U141" s="100">
        <v>2419000</v>
      </c>
      <c r="V141" s="50">
        <v>2419000</v>
      </c>
      <c r="W141" s="50"/>
      <c r="X141" s="50"/>
      <c r="Y141" s="45">
        <f t="shared" si="82"/>
        <v>2419000</v>
      </c>
      <c r="Z141" s="55">
        <f t="shared" si="28"/>
        <v>2419000</v>
      </c>
      <c r="AA141" s="79">
        <f t="shared" si="4"/>
        <v>100</v>
      </c>
    </row>
    <row r="142" spans="1:27" s="20" customFormat="1" ht="50.25" customHeight="1" x14ac:dyDescent="0.2">
      <c r="A142" s="19" t="s">
        <v>206</v>
      </c>
      <c r="B142" s="66" t="s">
        <v>311</v>
      </c>
      <c r="C142" s="43">
        <v>0</v>
      </c>
      <c r="D142" s="43">
        <v>0</v>
      </c>
      <c r="E142" s="71">
        <v>0</v>
      </c>
      <c r="F142" s="45">
        <v>0</v>
      </c>
      <c r="G142" s="45">
        <v>0</v>
      </c>
      <c r="H142" s="45">
        <v>0</v>
      </c>
      <c r="I142" s="45">
        <v>0</v>
      </c>
      <c r="J142" s="45">
        <v>328500</v>
      </c>
      <c r="K142" s="45">
        <v>196807.51</v>
      </c>
      <c r="L142" s="71">
        <f t="shared" si="81"/>
        <v>59.910961948249621</v>
      </c>
      <c r="M142" s="45">
        <v>328500</v>
      </c>
      <c r="N142" s="45">
        <v>196807.51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100">
        <v>0</v>
      </c>
      <c r="V142" s="100">
        <v>0</v>
      </c>
      <c r="W142" s="45"/>
      <c r="X142" s="45"/>
      <c r="Y142" s="45">
        <f t="shared" si="82"/>
        <v>328500</v>
      </c>
      <c r="Z142" s="55">
        <f>D142+K142</f>
        <v>196807.51</v>
      </c>
      <c r="AA142" s="79">
        <f>Z142/Y142*100</f>
        <v>59.910961948249621</v>
      </c>
    </row>
    <row r="143" spans="1:27" s="20" customFormat="1" ht="21" customHeight="1" x14ac:dyDescent="0.2">
      <c r="A143" s="19" t="s">
        <v>298</v>
      </c>
      <c r="B143" s="66" t="s">
        <v>299</v>
      </c>
      <c r="C143" s="43">
        <v>0</v>
      </c>
      <c r="D143" s="43">
        <v>0</v>
      </c>
      <c r="E143" s="71">
        <v>0</v>
      </c>
      <c r="F143" s="45">
        <v>0</v>
      </c>
      <c r="G143" s="45">
        <v>0</v>
      </c>
      <c r="H143" s="45">
        <v>0</v>
      </c>
      <c r="I143" s="45">
        <v>0</v>
      </c>
      <c r="J143" s="45">
        <v>1007000</v>
      </c>
      <c r="K143" s="45">
        <v>0</v>
      </c>
      <c r="L143" s="71">
        <f t="shared" si="81"/>
        <v>0</v>
      </c>
      <c r="M143" s="45"/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1007000</v>
      </c>
      <c r="T143" s="45">
        <v>0</v>
      </c>
      <c r="U143" s="100">
        <v>1007000</v>
      </c>
      <c r="V143" s="100">
        <v>0</v>
      </c>
      <c r="W143" s="45"/>
      <c r="X143" s="45"/>
      <c r="Y143" s="45">
        <f t="shared" si="82"/>
        <v>1007000</v>
      </c>
      <c r="Z143" s="55">
        <f t="shared" si="28"/>
        <v>0</v>
      </c>
      <c r="AA143" s="79">
        <f t="shared" si="4"/>
        <v>0</v>
      </c>
    </row>
    <row r="144" spans="1:27" s="60" customFormat="1" ht="23.25" customHeight="1" x14ac:dyDescent="0.2">
      <c r="A144" s="56" t="s">
        <v>109</v>
      </c>
      <c r="B144" s="59" t="s">
        <v>173</v>
      </c>
      <c r="C144" s="58">
        <f>C145+C148+C149+C151+C152+C154+C153+C150</f>
        <v>2022310</v>
      </c>
      <c r="D144" s="58">
        <f>D145+D148+D149+D151+D152+D154+D153+D150</f>
        <v>1932010.4</v>
      </c>
      <c r="E144" s="68">
        <f>D144/C144*100</f>
        <v>95.534828982697988</v>
      </c>
      <c r="F144" s="58">
        <f t="shared" ref="F144:K144" si="84">F145+F148+F149+F151+F152+F154+F153</f>
        <v>1019900</v>
      </c>
      <c r="G144" s="58">
        <f t="shared" si="84"/>
        <v>1019900</v>
      </c>
      <c r="H144" s="58">
        <f t="shared" si="84"/>
        <v>9000</v>
      </c>
      <c r="I144" s="58">
        <f t="shared" si="84"/>
        <v>9000</v>
      </c>
      <c r="J144" s="58">
        <f t="shared" si="84"/>
        <v>669200</v>
      </c>
      <c r="K144" s="58">
        <f t="shared" si="84"/>
        <v>700313.99</v>
      </c>
      <c r="L144" s="68">
        <f t="shared" si="81"/>
        <v>104.64943066347878</v>
      </c>
      <c r="M144" s="58">
        <f t="shared" ref="M144:V144" si="85">M145+M148+M149+M151+M152+M154+M153</f>
        <v>573200</v>
      </c>
      <c r="N144" s="58">
        <f t="shared" si="85"/>
        <v>663773.99</v>
      </c>
      <c r="O144" s="58">
        <f t="shared" si="85"/>
        <v>97600</v>
      </c>
      <c r="P144" s="58">
        <f t="shared" si="85"/>
        <v>158872.35</v>
      </c>
      <c r="Q144" s="58">
        <f t="shared" si="85"/>
        <v>9500</v>
      </c>
      <c r="R144" s="58">
        <f t="shared" si="85"/>
        <v>2719.71</v>
      </c>
      <c r="S144" s="58">
        <f t="shared" si="85"/>
        <v>96000</v>
      </c>
      <c r="T144" s="58">
        <f t="shared" si="85"/>
        <v>36540</v>
      </c>
      <c r="U144" s="102">
        <f t="shared" si="85"/>
        <v>96000</v>
      </c>
      <c r="V144" s="102">
        <f t="shared" si="85"/>
        <v>0</v>
      </c>
      <c r="W144" s="58">
        <f>W145+W151+W152+W154</f>
        <v>0</v>
      </c>
      <c r="X144" s="58">
        <f>X145+X151+X152+X154</f>
        <v>0</v>
      </c>
      <c r="Y144" s="58">
        <f>Y145+Y148+Y149+Y151+Y152+Y154+Y150</f>
        <v>2691510</v>
      </c>
      <c r="Z144" s="58">
        <f>Z145+Z148+Z149+Z151+Z152+Z154+Z150</f>
        <v>2632324.39</v>
      </c>
      <c r="AA144" s="76">
        <f>Z144/Y144*100</f>
        <v>97.801025818220992</v>
      </c>
    </row>
    <row r="145" spans="1:27" s="16" customFormat="1" ht="29.25" customHeight="1" x14ac:dyDescent="0.2">
      <c r="A145" s="15" t="s">
        <v>174</v>
      </c>
      <c r="B145" s="32" t="s">
        <v>179</v>
      </c>
      <c r="C145" s="47">
        <f>C146+C147</f>
        <v>1190000</v>
      </c>
      <c r="D145" s="47">
        <f>D146+D147</f>
        <v>1190000</v>
      </c>
      <c r="E145" s="69">
        <f t="shared" ref="E145:E155" si="86">D145/C145*100</f>
        <v>100</v>
      </c>
      <c r="F145" s="47">
        <f t="shared" ref="F145:K145" si="87">F146+F147</f>
        <v>1019900</v>
      </c>
      <c r="G145" s="47">
        <f t="shared" si="87"/>
        <v>1019900</v>
      </c>
      <c r="H145" s="47">
        <f t="shared" si="87"/>
        <v>9000</v>
      </c>
      <c r="I145" s="47">
        <f t="shared" si="87"/>
        <v>9000</v>
      </c>
      <c r="J145" s="47">
        <f t="shared" si="87"/>
        <v>316000</v>
      </c>
      <c r="K145" s="47">
        <f t="shared" si="87"/>
        <v>347369.99</v>
      </c>
      <c r="L145" s="69">
        <f t="shared" si="81"/>
        <v>109.92721202531645</v>
      </c>
      <c r="M145" s="47">
        <f t="shared" ref="M145:X145" si="88">M146+M147</f>
        <v>220000</v>
      </c>
      <c r="N145" s="47">
        <f t="shared" si="88"/>
        <v>310829.99</v>
      </c>
      <c r="O145" s="47">
        <f t="shared" si="88"/>
        <v>97600</v>
      </c>
      <c r="P145" s="47">
        <f t="shared" si="88"/>
        <v>158872.35</v>
      </c>
      <c r="Q145" s="47">
        <f t="shared" si="88"/>
        <v>9500</v>
      </c>
      <c r="R145" s="47">
        <f t="shared" si="88"/>
        <v>2719.71</v>
      </c>
      <c r="S145" s="47">
        <f t="shared" si="88"/>
        <v>96000</v>
      </c>
      <c r="T145" s="47">
        <f t="shared" si="88"/>
        <v>36540</v>
      </c>
      <c r="U145" s="96">
        <f t="shared" si="88"/>
        <v>96000</v>
      </c>
      <c r="V145" s="96">
        <f t="shared" si="88"/>
        <v>0</v>
      </c>
      <c r="W145" s="47">
        <f t="shared" si="88"/>
        <v>0</v>
      </c>
      <c r="X145" s="47">
        <f t="shared" si="88"/>
        <v>0</v>
      </c>
      <c r="Y145" s="53">
        <f t="shared" ref="Y145:Y154" si="89">C145+J145</f>
        <v>1506000</v>
      </c>
      <c r="Z145" s="54">
        <f t="shared" si="28"/>
        <v>1537369.99</v>
      </c>
      <c r="AA145" s="77">
        <f t="shared" si="4"/>
        <v>102.08300066401061</v>
      </c>
    </row>
    <row r="146" spans="1:27" s="18" customFormat="1" ht="36.75" customHeight="1" x14ac:dyDescent="0.2">
      <c r="A146" s="17" t="s">
        <v>175</v>
      </c>
      <c r="B146" s="65" t="s">
        <v>180</v>
      </c>
      <c r="C146" s="46">
        <v>0</v>
      </c>
      <c r="D146" s="46">
        <v>0</v>
      </c>
      <c r="E146" s="72">
        <v>0</v>
      </c>
      <c r="F146" s="50">
        <v>0</v>
      </c>
      <c r="G146" s="50">
        <v>0</v>
      </c>
      <c r="H146" s="50">
        <v>0</v>
      </c>
      <c r="I146" s="50">
        <v>0</v>
      </c>
      <c r="J146" s="50">
        <v>96000</v>
      </c>
      <c r="K146" s="50">
        <v>10512</v>
      </c>
      <c r="L146" s="71">
        <f t="shared" si="81"/>
        <v>10.95</v>
      </c>
      <c r="M146" s="50">
        <v>0</v>
      </c>
      <c r="N146" s="50">
        <v>10512</v>
      </c>
      <c r="O146" s="50">
        <v>0</v>
      </c>
      <c r="P146" s="50">
        <v>0</v>
      </c>
      <c r="Q146" s="50">
        <v>0</v>
      </c>
      <c r="R146" s="50">
        <v>0</v>
      </c>
      <c r="S146" s="50">
        <v>96000</v>
      </c>
      <c r="T146" s="50">
        <v>0</v>
      </c>
      <c r="U146" s="100">
        <v>96000</v>
      </c>
      <c r="V146" s="100">
        <v>0</v>
      </c>
      <c r="W146" s="50"/>
      <c r="X146" s="50"/>
      <c r="Y146" s="42">
        <f t="shared" si="89"/>
        <v>96000</v>
      </c>
      <c r="Z146" s="55">
        <f t="shared" si="28"/>
        <v>10512</v>
      </c>
      <c r="AA146" s="79">
        <f>Z146/Y146*100</f>
        <v>10.95</v>
      </c>
    </row>
    <row r="147" spans="1:27" s="18" customFormat="1" ht="18" customHeight="1" x14ac:dyDescent="0.2">
      <c r="A147" s="17" t="s">
        <v>176</v>
      </c>
      <c r="B147" s="65" t="s">
        <v>181</v>
      </c>
      <c r="C147" s="46">
        <v>1190000</v>
      </c>
      <c r="D147" s="46">
        <v>1190000</v>
      </c>
      <c r="E147" s="72">
        <f t="shared" si="86"/>
        <v>100</v>
      </c>
      <c r="F147" s="50">
        <v>1019900</v>
      </c>
      <c r="G147" s="50">
        <v>1019900</v>
      </c>
      <c r="H147" s="50">
        <v>9000</v>
      </c>
      <c r="I147" s="50">
        <v>9000</v>
      </c>
      <c r="J147" s="50">
        <v>220000</v>
      </c>
      <c r="K147" s="50">
        <v>336857.99</v>
      </c>
      <c r="L147" s="72">
        <f>K147/J147*100</f>
        <v>153.11726818181816</v>
      </c>
      <c r="M147" s="50">
        <v>220000</v>
      </c>
      <c r="N147" s="50">
        <v>300317.99</v>
      </c>
      <c r="O147" s="50">
        <v>97600</v>
      </c>
      <c r="P147" s="50">
        <v>158872.35</v>
      </c>
      <c r="Q147" s="50">
        <v>9500</v>
      </c>
      <c r="R147" s="50">
        <v>2719.71</v>
      </c>
      <c r="S147" s="50">
        <v>0</v>
      </c>
      <c r="T147" s="50">
        <v>36540</v>
      </c>
      <c r="U147" s="100"/>
      <c r="V147" s="100"/>
      <c r="W147" s="50"/>
      <c r="X147" s="50"/>
      <c r="Y147" s="45">
        <f t="shared" si="89"/>
        <v>1410000</v>
      </c>
      <c r="Z147" s="55">
        <f t="shared" si="28"/>
        <v>1526857.99</v>
      </c>
      <c r="AA147" s="79">
        <f t="shared" ref="AA147:AA155" si="90">Z147/Y147*100</f>
        <v>108.28780070921987</v>
      </c>
    </row>
    <row r="148" spans="1:27" s="92" customFormat="1" ht="21.75" customHeight="1" x14ac:dyDescent="0.25">
      <c r="A148" s="91" t="s">
        <v>267</v>
      </c>
      <c r="B148" s="32" t="s">
        <v>268</v>
      </c>
      <c r="C148" s="83">
        <v>463290</v>
      </c>
      <c r="D148" s="83">
        <v>412016.4</v>
      </c>
      <c r="E148" s="69">
        <f t="shared" si="86"/>
        <v>88.932720326361462</v>
      </c>
      <c r="F148" s="83">
        <v>0</v>
      </c>
      <c r="G148" s="83">
        <v>0</v>
      </c>
      <c r="H148" s="83">
        <v>0</v>
      </c>
      <c r="I148" s="83">
        <v>0</v>
      </c>
      <c r="J148" s="83">
        <v>0</v>
      </c>
      <c r="K148" s="83">
        <v>0</v>
      </c>
      <c r="L148" s="69">
        <v>0</v>
      </c>
      <c r="M148" s="83">
        <v>0</v>
      </c>
      <c r="N148" s="83">
        <v>0</v>
      </c>
      <c r="O148" s="83">
        <v>0</v>
      </c>
      <c r="P148" s="83">
        <v>0</v>
      </c>
      <c r="Q148" s="83">
        <v>0</v>
      </c>
      <c r="R148" s="83">
        <v>0</v>
      </c>
      <c r="S148" s="83">
        <v>0</v>
      </c>
      <c r="T148" s="83">
        <v>0</v>
      </c>
      <c r="U148" s="99">
        <v>0</v>
      </c>
      <c r="V148" s="99">
        <v>0</v>
      </c>
      <c r="W148" s="83"/>
      <c r="X148" s="83"/>
      <c r="Y148" s="44">
        <f t="shared" ref="Y148:Z150" si="91">C148+J148</f>
        <v>463290</v>
      </c>
      <c r="Z148" s="52">
        <f t="shared" si="91"/>
        <v>412016.4</v>
      </c>
      <c r="AA148" s="79">
        <f>Z148/Y148*100</f>
        <v>88.932720326361462</v>
      </c>
    </row>
    <row r="149" spans="1:27" s="92" customFormat="1" ht="21.75" customHeight="1" x14ac:dyDescent="0.25">
      <c r="A149" s="91" t="s">
        <v>269</v>
      </c>
      <c r="B149" s="32" t="s">
        <v>270</v>
      </c>
      <c r="C149" s="83">
        <v>69020</v>
      </c>
      <c r="D149" s="83">
        <v>30020</v>
      </c>
      <c r="E149" s="69">
        <f t="shared" si="86"/>
        <v>43.494639235004342</v>
      </c>
      <c r="F149" s="83">
        <v>0</v>
      </c>
      <c r="G149" s="83">
        <v>0</v>
      </c>
      <c r="H149" s="83">
        <v>0</v>
      </c>
      <c r="I149" s="83">
        <v>0</v>
      </c>
      <c r="J149" s="83">
        <v>0</v>
      </c>
      <c r="K149" s="83">
        <v>0</v>
      </c>
      <c r="L149" s="69">
        <v>0</v>
      </c>
      <c r="M149" s="83">
        <v>0</v>
      </c>
      <c r="N149" s="83">
        <v>0</v>
      </c>
      <c r="O149" s="83">
        <v>0</v>
      </c>
      <c r="P149" s="83">
        <v>0</v>
      </c>
      <c r="Q149" s="83">
        <v>0</v>
      </c>
      <c r="R149" s="83">
        <v>0</v>
      </c>
      <c r="S149" s="83">
        <v>0</v>
      </c>
      <c r="T149" s="83">
        <v>0</v>
      </c>
      <c r="U149" s="99">
        <v>0</v>
      </c>
      <c r="V149" s="99">
        <v>0</v>
      </c>
      <c r="W149" s="83"/>
      <c r="X149" s="83"/>
      <c r="Y149" s="44">
        <f t="shared" si="91"/>
        <v>69020</v>
      </c>
      <c r="Z149" s="52">
        <f t="shared" si="91"/>
        <v>30020</v>
      </c>
      <c r="AA149" s="79">
        <f>Z149/Y149*100</f>
        <v>43.494639235004342</v>
      </c>
    </row>
    <row r="150" spans="1:27" s="92" customFormat="1" ht="21.75" hidden="1" customHeight="1" x14ac:dyDescent="0.25">
      <c r="A150" s="91" t="s">
        <v>275</v>
      </c>
      <c r="B150" s="32" t="s">
        <v>276</v>
      </c>
      <c r="C150" s="83">
        <v>0</v>
      </c>
      <c r="D150" s="83">
        <v>0</v>
      </c>
      <c r="E150" s="69">
        <v>0</v>
      </c>
      <c r="F150" s="83">
        <v>0</v>
      </c>
      <c r="G150" s="83">
        <v>0</v>
      </c>
      <c r="H150" s="83">
        <v>0</v>
      </c>
      <c r="I150" s="83">
        <v>0</v>
      </c>
      <c r="J150" s="83">
        <v>0</v>
      </c>
      <c r="K150" s="83">
        <v>0</v>
      </c>
      <c r="L150" s="69">
        <v>0</v>
      </c>
      <c r="M150" s="83">
        <v>0</v>
      </c>
      <c r="N150" s="83">
        <v>0</v>
      </c>
      <c r="O150" s="83">
        <v>0</v>
      </c>
      <c r="P150" s="83">
        <v>0</v>
      </c>
      <c r="Q150" s="83">
        <v>0</v>
      </c>
      <c r="R150" s="83">
        <v>0</v>
      </c>
      <c r="S150" s="83">
        <v>0</v>
      </c>
      <c r="T150" s="83">
        <v>0</v>
      </c>
      <c r="U150" s="99">
        <v>0</v>
      </c>
      <c r="V150" s="99">
        <v>0</v>
      </c>
      <c r="W150" s="83"/>
      <c r="X150" s="83"/>
      <c r="Y150" s="44">
        <f t="shared" si="91"/>
        <v>0</v>
      </c>
      <c r="Z150" s="52">
        <f t="shared" si="91"/>
        <v>0</v>
      </c>
      <c r="AA150" s="79" t="e">
        <f>Z150/Y150*100</f>
        <v>#DIV/0!</v>
      </c>
    </row>
    <row r="151" spans="1:27" s="92" customFormat="1" ht="21.75" customHeight="1" x14ac:dyDescent="0.25">
      <c r="A151" s="91" t="s">
        <v>207</v>
      </c>
      <c r="B151" s="32" t="s">
        <v>208</v>
      </c>
      <c r="C151" s="83">
        <v>0</v>
      </c>
      <c r="D151" s="83">
        <v>0</v>
      </c>
      <c r="E151" s="69">
        <v>0</v>
      </c>
      <c r="F151" s="83">
        <v>0</v>
      </c>
      <c r="G151" s="83">
        <v>0</v>
      </c>
      <c r="H151" s="83">
        <v>0</v>
      </c>
      <c r="I151" s="83">
        <v>0</v>
      </c>
      <c r="J151" s="83">
        <v>353200</v>
      </c>
      <c r="K151" s="83">
        <v>352944</v>
      </c>
      <c r="L151" s="69">
        <f>K151/J151*100</f>
        <v>99.927519818799553</v>
      </c>
      <c r="M151" s="83">
        <v>353200</v>
      </c>
      <c r="N151" s="83">
        <v>352944</v>
      </c>
      <c r="O151" s="83">
        <v>0</v>
      </c>
      <c r="P151" s="83">
        <v>0</v>
      </c>
      <c r="Q151" s="83">
        <v>0</v>
      </c>
      <c r="R151" s="83">
        <v>0</v>
      </c>
      <c r="S151" s="83">
        <v>0</v>
      </c>
      <c r="T151" s="83">
        <v>0</v>
      </c>
      <c r="U151" s="99">
        <v>0</v>
      </c>
      <c r="V151" s="99">
        <v>0</v>
      </c>
      <c r="W151" s="83"/>
      <c r="X151" s="83"/>
      <c r="Y151" s="44">
        <f t="shared" si="89"/>
        <v>353200</v>
      </c>
      <c r="Z151" s="52">
        <f>D151+K151</f>
        <v>352944</v>
      </c>
      <c r="AA151" s="79">
        <f t="shared" si="90"/>
        <v>99.927519818799553</v>
      </c>
    </row>
    <row r="152" spans="1:27" s="16" customFormat="1" ht="19.5" customHeight="1" x14ac:dyDescent="0.2">
      <c r="A152" s="15" t="s">
        <v>177</v>
      </c>
      <c r="B152" s="32" t="s">
        <v>182</v>
      </c>
      <c r="C152" s="47">
        <v>300000</v>
      </c>
      <c r="D152" s="47">
        <v>299974</v>
      </c>
      <c r="E152" s="69">
        <f t="shared" si="86"/>
        <v>99.99133333333333</v>
      </c>
      <c r="F152" s="47">
        <v>0</v>
      </c>
      <c r="G152" s="47">
        <v>0</v>
      </c>
      <c r="H152" s="47">
        <v>0</v>
      </c>
      <c r="I152" s="47">
        <v>0</v>
      </c>
      <c r="J152" s="47">
        <v>0</v>
      </c>
      <c r="K152" s="47">
        <v>0</v>
      </c>
      <c r="L152" s="69">
        <v>0</v>
      </c>
      <c r="M152" s="47">
        <v>0</v>
      </c>
      <c r="N152" s="47">
        <v>0</v>
      </c>
      <c r="O152" s="47">
        <v>0</v>
      </c>
      <c r="P152" s="47">
        <v>0</v>
      </c>
      <c r="Q152" s="47">
        <v>0</v>
      </c>
      <c r="R152" s="47">
        <v>0</v>
      </c>
      <c r="S152" s="47">
        <v>0</v>
      </c>
      <c r="T152" s="47">
        <v>0</v>
      </c>
      <c r="U152" s="96">
        <v>0</v>
      </c>
      <c r="V152" s="96">
        <v>0</v>
      </c>
      <c r="W152" s="47"/>
      <c r="X152" s="47"/>
      <c r="Y152" s="53">
        <f t="shared" si="89"/>
        <v>300000</v>
      </c>
      <c r="Z152" s="54">
        <f t="shared" si="28"/>
        <v>299974</v>
      </c>
      <c r="AA152" s="77">
        <f t="shared" si="90"/>
        <v>99.99133333333333</v>
      </c>
    </row>
    <row r="153" spans="1:27" s="13" customFormat="1" ht="19.5" hidden="1" customHeight="1" x14ac:dyDescent="0.2">
      <c r="A153" s="14" t="s">
        <v>263</v>
      </c>
      <c r="B153" s="31" t="s">
        <v>264</v>
      </c>
      <c r="C153" s="49"/>
      <c r="D153" s="49">
        <v>0</v>
      </c>
      <c r="E153" s="72" t="e">
        <f t="shared" si="86"/>
        <v>#DIV/0!</v>
      </c>
      <c r="F153" s="49"/>
      <c r="G153" s="49"/>
      <c r="H153" s="49"/>
      <c r="I153" s="49"/>
      <c r="J153" s="49"/>
      <c r="K153" s="49"/>
      <c r="L153" s="72">
        <v>0</v>
      </c>
      <c r="M153" s="49"/>
      <c r="N153" s="49"/>
      <c r="O153" s="49"/>
      <c r="P153" s="49"/>
      <c r="Q153" s="49"/>
      <c r="R153" s="49"/>
      <c r="S153" s="49"/>
      <c r="T153" s="49"/>
      <c r="U153" s="97"/>
      <c r="V153" s="97"/>
      <c r="W153" s="49"/>
      <c r="X153" s="49"/>
      <c r="Y153" s="42">
        <f>C153+J153</f>
        <v>0</v>
      </c>
      <c r="Z153" s="51">
        <f>D153+K153</f>
        <v>0</v>
      </c>
      <c r="AA153" s="77" t="e">
        <f>Z153/Y153*100</f>
        <v>#DIV/0!</v>
      </c>
    </row>
    <row r="154" spans="1:27" s="16" customFormat="1" ht="18" customHeight="1" x14ac:dyDescent="0.2">
      <c r="A154" s="15" t="s">
        <v>178</v>
      </c>
      <c r="B154" s="32" t="s">
        <v>183</v>
      </c>
      <c r="C154" s="47">
        <v>0</v>
      </c>
      <c r="D154" s="47">
        <v>0</v>
      </c>
      <c r="E154" s="69">
        <v>0</v>
      </c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69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96">
        <v>0</v>
      </c>
      <c r="V154" s="96">
        <v>0</v>
      </c>
      <c r="W154" s="47"/>
      <c r="X154" s="47"/>
      <c r="Y154" s="53">
        <f t="shared" si="89"/>
        <v>0</v>
      </c>
      <c r="Z154" s="52">
        <f t="shared" si="28"/>
        <v>0</v>
      </c>
      <c r="AA154" s="77">
        <v>0</v>
      </c>
    </row>
    <row r="155" spans="1:27" s="2" customFormat="1" ht="22.5" customHeight="1" x14ac:dyDescent="0.2">
      <c r="A155" s="148" t="s">
        <v>17</v>
      </c>
      <c r="B155" s="149"/>
      <c r="C155" s="62">
        <f>C12+C16+C46+C50+C99+C106+C117+C123+C144</f>
        <v>415838695.26999998</v>
      </c>
      <c r="D155" s="62">
        <f>D12+D16+D46+D50+D99+D106+D117+D123+D144</f>
        <v>406987926.77000004</v>
      </c>
      <c r="E155" s="74">
        <f t="shared" si="86"/>
        <v>97.871586122053117</v>
      </c>
      <c r="F155" s="62">
        <f t="shared" ref="F155:K155" si="92">F12+F16+F46+F50+F99+F106+F117+F123+F144</f>
        <v>280060318.26999998</v>
      </c>
      <c r="G155" s="62">
        <f t="shared" si="92"/>
        <v>277354453.06999999</v>
      </c>
      <c r="H155" s="62">
        <f t="shared" si="92"/>
        <v>27715415</v>
      </c>
      <c r="I155" s="62">
        <f t="shared" si="92"/>
        <v>26019287.840000004</v>
      </c>
      <c r="J155" s="62">
        <f t="shared" si="92"/>
        <v>83790577.659999996</v>
      </c>
      <c r="K155" s="62">
        <f t="shared" si="92"/>
        <v>52492522.710000001</v>
      </c>
      <c r="L155" s="74">
        <f>K155/J155*100</f>
        <v>62.647285859516053</v>
      </c>
      <c r="M155" s="62">
        <f t="shared" ref="M155:V155" si="93">M12+M16+M46+M50+M99+M106+M117+M123+M144</f>
        <v>21841618.52</v>
      </c>
      <c r="N155" s="62">
        <f t="shared" si="93"/>
        <v>13172940.229999999</v>
      </c>
      <c r="O155" s="62">
        <f t="shared" si="93"/>
        <v>1240700</v>
      </c>
      <c r="P155" s="62">
        <f t="shared" si="93"/>
        <v>1282597.6000000001</v>
      </c>
      <c r="Q155" s="62">
        <f t="shared" si="93"/>
        <v>396100</v>
      </c>
      <c r="R155" s="62">
        <f t="shared" si="93"/>
        <v>121288.6</v>
      </c>
      <c r="S155" s="62">
        <f t="shared" si="93"/>
        <v>61948959.140000001</v>
      </c>
      <c r="T155" s="62">
        <f t="shared" si="93"/>
        <v>39319582.479999997</v>
      </c>
      <c r="U155" s="118">
        <f t="shared" si="93"/>
        <v>57865716.140000001</v>
      </c>
      <c r="V155" s="118">
        <f t="shared" si="93"/>
        <v>33420902.699999996</v>
      </c>
      <c r="W155" s="62" t="e">
        <f>W12+W16+W50+W99+W106+W117+W123+W144</f>
        <v>#REF!</v>
      </c>
      <c r="X155" s="62" t="e">
        <f>X12+X16+X50+X99+X106+X117+X123+X144</f>
        <v>#REF!</v>
      </c>
      <c r="Y155" s="62">
        <f>Y12+Y16+Y46+Y50+Y99+Y106+Y117+Y123+Y144</f>
        <v>499629272.93000001</v>
      </c>
      <c r="Z155" s="62">
        <f>Z12+Z16+Z46+Z50+Z99+Z106+Z117+Z123+Z144</f>
        <v>459480449.48000002</v>
      </c>
      <c r="AA155" s="81">
        <f t="shared" si="90"/>
        <v>91.964277190054673</v>
      </c>
    </row>
    <row r="156" spans="1:27" s="2" customFormat="1" ht="36" customHeight="1" x14ac:dyDescent="0.2">
      <c r="A156" s="9" t="s">
        <v>184</v>
      </c>
      <c r="B156" s="31" t="s">
        <v>185</v>
      </c>
      <c r="C156" s="42">
        <v>3400000</v>
      </c>
      <c r="D156" s="42">
        <v>3395698</v>
      </c>
      <c r="E156" s="72">
        <f>D156/C156*100</f>
        <v>99.873470588235293</v>
      </c>
      <c r="F156" s="42">
        <v>0</v>
      </c>
      <c r="G156" s="42">
        <v>0</v>
      </c>
      <c r="H156" s="42">
        <v>0</v>
      </c>
      <c r="I156" s="42">
        <v>0</v>
      </c>
      <c r="J156" s="42">
        <v>1865000</v>
      </c>
      <c r="K156" s="42">
        <v>1865000</v>
      </c>
      <c r="L156" s="71">
        <f>K156/J156*100</f>
        <v>100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1865000</v>
      </c>
      <c r="T156" s="42">
        <v>1865000</v>
      </c>
      <c r="U156" s="42">
        <v>1865000</v>
      </c>
      <c r="V156" s="42">
        <v>1865000</v>
      </c>
      <c r="W156" s="42"/>
      <c r="X156" s="42"/>
      <c r="Y156" s="42">
        <f>C156+J156</f>
        <v>5265000</v>
      </c>
      <c r="Z156" s="51">
        <f t="shared" si="28"/>
        <v>5260698</v>
      </c>
      <c r="AA156" s="78">
        <f>Z156/Y156*100</f>
        <v>99.918290598290596</v>
      </c>
    </row>
    <row r="157" spans="1:27" s="2" customFormat="1" ht="46.5" customHeight="1" x14ac:dyDescent="0.2">
      <c r="A157" s="9" t="s">
        <v>272</v>
      </c>
      <c r="B157" s="31" t="s">
        <v>271</v>
      </c>
      <c r="C157" s="42">
        <v>399300</v>
      </c>
      <c r="D157" s="42">
        <v>399300</v>
      </c>
      <c r="E157" s="72">
        <f>D157/C157*100</f>
        <v>100</v>
      </c>
      <c r="F157" s="42">
        <v>0</v>
      </c>
      <c r="G157" s="42">
        <v>0</v>
      </c>
      <c r="H157" s="42">
        <v>0</v>
      </c>
      <c r="I157" s="42">
        <v>0</v>
      </c>
      <c r="J157" s="42">
        <v>0</v>
      </c>
      <c r="K157" s="42">
        <v>0</v>
      </c>
      <c r="L157" s="72">
        <v>0</v>
      </c>
      <c r="M157" s="42">
        <v>0</v>
      </c>
      <c r="N157" s="42">
        <v>0</v>
      </c>
      <c r="O157" s="42">
        <v>0</v>
      </c>
      <c r="P157" s="42">
        <v>0</v>
      </c>
      <c r="Q157" s="42">
        <v>0</v>
      </c>
      <c r="R157" s="42">
        <v>0</v>
      </c>
      <c r="S157" s="42">
        <v>0</v>
      </c>
      <c r="T157" s="42">
        <v>0</v>
      </c>
      <c r="U157" s="97">
        <v>0</v>
      </c>
      <c r="V157" s="97">
        <v>0</v>
      </c>
      <c r="W157" s="42" t="e">
        <f ca="1">#REF!+W158</f>
        <v>#REF!</v>
      </c>
      <c r="X157" s="42" t="e">
        <f ca="1">#REF!+X158</f>
        <v>#REF!</v>
      </c>
      <c r="Y157" s="42">
        <f>C157+J157</f>
        <v>399300</v>
      </c>
      <c r="Z157" s="51">
        <f>D157+K157</f>
        <v>399300</v>
      </c>
      <c r="AA157" s="78">
        <f>Z157/Y157*100</f>
        <v>100</v>
      </c>
    </row>
    <row r="158" spans="1:27" s="2" customFormat="1" ht="23.25" customHeight="1" x14ac:dyDescent="0.2">
      <c r="A158" s="9" t="s">
        <v>279</v>
      </c>
      <c r="B158" s="31" t="s">
        <v>280</v>
      </c>
      <c r="C158" s="42">
        <v>0</v>
      </c>
      <c r="D158" s="42">
        <v>0</v>
      </c>
      <c r="E158" s="72">
        <v>0</v>
      </c>
      <c r="F158" s="42">
        <v>0</v>
      </c>
      <c r="G158" s="42">
        <v>0</v>
      </c>
      <c r="H158" s="42">
        <v>0</v>
      </c>
      <c r="I158" s="42">
        <v>0</v>
      </c>
      <c r="J158" s="42">
        <v>337800</v>
      </c>
      <c r="K158" s="42">
        <v>327800</v>
      </c>
      <c r="L158" s="71">
        <f>K158/J158*100</f>
        <v>97.039668442865604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2">
        <v>0</v>
      </c>
      <c r="S158" s="42">
        <v>337800</v>
      </c>
      <c r="T158" s="42">
        <v>327800</v>
      </c>
      <c r="U158" s="97">
        <v>337800</v>
      </c>
      <c r="V158" s="97">
        <v>327800</v>
      </c>
      <c r="W158" s="42" t="e">
        <f ca="1">#REF!+W159</f>
        <v>#REF!</v>
      </c>
      <c r="X158" s="42" t="e">
        <f ca="1">#REF!+X159</f>
        <v>#REF!</v>
      </c>
      <c r="Y158" s="42">
        <f>C158+J158</f>
        <v>337800</v>
      </c>
      <c r="Z158" s="51">
        <f>D158+K158</f>
        <v>327800</v>
      </c>
      <c r="AA158" s="78">
        <f>Z158/Y158*100</f>
        <v>97.039668442865604</v>
      </c>
    </row>
    <row r="159" spans="1:27" s="60" customFormat="1" ht="25.5" customHeight="1" x14ac:dyDescent="0.25">
      <c r="A159" s="164" t="s">
        <v>226</v>
      </c>
      <c r="B159" s="165"/>
      <c r="C159" s="63">
        <f>C156+C157+C158</f>
        <v>3799300</v>
      </c>
      <c r="D159" s="63">
        <f>D156+D157+D158</f>
        <v>3794998</v>
      </c>
      <c r="E159" s="75">
        <f>D159/C159*100</f>
        <v>99.886768615271237</v>
      </c>
      <c r="F159" s="63">
        <f t="shared" ref="F159:K159" si="94">F156+F157+F158</f>
        <v>0</v>
      </c>
      <c r="G159" s="63">
        <f t="shared" si="94"/>
        <v>0</v>
      </c>
      <c r="H159" s="63">
        <f t="shared" si="94"/>
        <v>0</v>
      </c>
      <c r="I159" s="63">
        <f t="shared" si="94"/>
        <v>0</v>
      </c>
      <c r="J159" s="63">
        <f t="shared" si="94"/>
        <v>2202800</v>
      </c>
      <c r="K159" s="63">
        <f t="shared" si="94"/>
        <v>2192800</v>
      </c>
      <c r="L159" s="75">
        <f>K159/J159*100</f>
        <v>99.546032322498633</v>
      </c>
      <c r="M159" s="63">
        <f t="shared" ref="M159:V159" si="95">M156+M157+M158</f>
        <v>0</v>
      </c>
      <c r="N159" s="63">
        <f t="shared" si="95"/>
        <v>0</v>
      </c>
      <c r="O159" s="63">
        <f t="shared" si="95"/>
        <v>0</v>
      </c>
      <c r="P159" s="63">
        <f t="shared" si="95"/>
        <v>0</v>
      </c>
      <c r="Q159" s="63">
        <f t="shared" si="95"/>
        <v>0</v>
      </c>
      <c r="R159" s="63">
        <f t="shared" si="95"/>
        <v>0</v>
      </c>
      <c r="S159" s="63">
        <f t="shared" si="95"/>
        <v>2202800</v>
      </c>
      <c r="T159" s="118">
        <f t="shared" si="95"/>
        <v>2192800</v>
      </c>
      <c r="U159" s="118">
        <f t="shared" si="95"/>
        <v>2202800</v>
      </c>
      <c r="V159" s="118">
        <f t="shared" si="95"/>
        <v>2192800</v>
      </c>
      <c r="W159" s="118">
        <f ca="1">W156+W158</f>
        <v>0</v>
      </c>
      <c r="X159" s="118">
        <f ca="1">X156+X158</f>
        <v>0</v>
      </c>
      <c r="Y159" s="118">
        <f>Y156+Y157+Y158</f>
        <v>6002100</v>
      </c>
      <c r="Z159" s="118">
        <f>Z156+Z157+Z158</f>
        <v>5987798</v>
      </c>
      <c r="AA159" s="119">
        <f>Z159/Y159*100</f>
        <v>99.76171673247697</v>
      </c>
    </row>
    <row r="160" spans="1:27" s="2" customFormat="1" ht="27.75" customHeight="1" x14ac:dyDescent="0.2">
      <c r="A160" s="148" t="s">
        <v>227</v>
      </c>
      <c r="B160" s="149"/>
      <c r="C160" s="62">
        <f>C155+C159</f>
        <v>419637995.26999998</v>
      </c>
      <c r="D160" s="62">
        <f>D155+D159</f>
        <v>410782924.77000004</v>
      </c>
      <c r="E160" s="74">
        <f>D160/C160*100</f>
        <v>97.889831092558126</v>
      </c>
      <c r="F160" s="62">
        <f t="shared" ref="F160:K160" si="96">F155+F159</f>
        <v>280060318.26999998</v>
      </c>
      <c r="G160" s="62">
        <f t="shared" si="96"/>
        <v>277354453.06999999</v>
      </c>
      <c r="H160" s="62">
        <f t="shared" si="96"/>
        <v>27715415</v>
      </c>
      <c r="I160" s="62">
        <f t="shared" si="96"/>
        <v>26019287.840000004</v>
      </c>
      <c r="J160" s="62">
        <f t="shared" si="96"/>
        <v>85993377.659999996</v>
      </c>
      <c r="K160" s="62">
        <f t="shared" si="96"/>
        <v>54685322.710000001</v>
      </c>
      <c r="L160" s="74">
        <f>K160/J160*100</f>
        <v>63.592481418993032</v>
      </c>
      <c r="M160" s="62">
        <f t="shared" ref="M160:Z160" si="97">M155+M159</f>
        <v>21841618.52</v>
      </c>
      <c r="N160" s="62">
        <f t="shared" si="97"/>
        <v>13172940.229999999</v>
      </c>
      <c r="O160" s="62">
        <f t="shared" si="97"/>
        <v>1240700</v>
      </c>
      <c r="P160" s="62">
        <f t="shared" si="97"/>
        <v>1282597.6000000001</v>
      </c>
      <c r="Q160" s="62">
        <f t="shared" si="97"/>
        <v>396100</v>
      </c>
      <c r="R160" s="62">
        <f t="shared" si="97"/>
        <v>121288.6</v>
      </c>
      <c r="S160" s="62">
        <f t="shared" si="97"/>
        <v>64151759.140000001</v>
      </c>
      <c r="T160" s="118">
        <f t="shared" si="97"/>
        <v>41512382.479999997</v>
      </c>
      <c r="U160" s="118">
        <f t="shared" si="97"/>
        <v>60068516.140000001</v>
      </c>
      <c r="V160" s="118">
        <f t="shared" si="97"/>
        <v>35613702.699999996</v>
      </c>
      <c r="W160" s="118">
        <f t="shared" ca="1" si="97"/>
        <v>342148352.97000003</v>
      </c>
      <c r="X160" s="118">
        <f t="shared" ca="1" si="97"/>
        <v>342148352.97000003</v>
      </c>
      <c r="Y160" s="118">
        <f t="shared" si="97"/>
        <v>505631372.93000001</v>
      </c>
      <c r="Z160" s="118">
        <f t="shared" si="97"/>
        <v>465468247.48000002</v>
      </c>
      <c r="AA160" s="119">
        <f>Z160/Y160*100</f>
        <v>92.056836739131654</v>
      </c>
    </row>
    <row r="161" spans="1:30" s="2" customFormat="1" ht="21.75" customHeight="1" x14ac:dyDescent="0.2">
      <c r="A161" s="3"/>
      <c r="C161" s="7"/>
      <c r="D161" s="7"/>
      <c r="E161" s="4"/>
      <c r="F161" s="7"/>
      <c r="G161" s="7"/>
      <c r="H161" s="7"/>
      <c r="I161" s="7"/>
      <c r="J161" s="7"/>
      <c r="K161" s="7"/>
      <c r="L161" s="4"/>
      <c r="M161" s="7"/>
      <c r="N161" s="7"/>
      <c r="O161" s="7"/>
      <c r="P161" s="7"/>
      <c r="Q161" s="7"/>
      <c r="R161" s="7"/>
      <c r="S161" s="7"/>
      <c r="T161" s="7"/>
      <c r="U161" s="93"/>
      <c r="V161" s="93"/>
      <c r="W161" s="7"/>
      <c r="X161" s="7"/>
      <c r="Y161" s="7"/>
      <c r="Z161" s="7"/>
      <c r="AA161" s="4"/>
      <c r="AB161" s="7"/>
      <c r="AC161" s="7"/>
      <c r="AD161" s="7"/>
    </row>
    <row r="162" spans="1:30" s="2" customFormat="1" ht="23.25" customHeight="1" x14ac:dyDescent="0.2">
      <c r="A162" s="3"/>
      <c r="C162" s="7"/>
      <c r="D162" s="7"/>
      <c r="E162" s="4"/>
      <c r="F162" s="7"/>
      <c r="G162" s="7"/>
      <c r="H162" s="7"/>
      <c r="I162" s="7"/>
      <c r="J162" s="7"/>
      <c r="K162" s="7"/>
      <c r="L162" s="4"/>
      <c r="M162" s="7"/>
      <c r="N162" s="7"/>
      <c r="O162" s="7"/>
      <c r="P162" s="7"/>
      <c r="Q162" s="7"/>
      <c r="R162" s="7"/>
      <c r="S162" s="7"/>
      <c r="T162" s="7"/>
      <c r="U162" s="93"/>
      <c r="V162" s="93"/>
      <c r="W162" s="7"/>
      <c r="X162" s="7"/>
      <c r="Y162" s="7"/>
      <c r="Z162" s="7"/>
      <c r="AA162" s="4"/>
      <c r="AB162" s="7"/>
      <c r="AC162" s="7"/>
      <c r="AD162" s="7"/>
    </row>
    <row r="163" spans="1:30" s="122" customFormat="1" ht="25.5" customHeight="1" x14ac:dyDescent="0.25">
      <c r="B163" s="125" t="s">
        <v>341</v>
      </c>
      <c r="C163" s="123"/>
      <c r="D163" s="123"/>
      <c r="G163" s="124"/>
      <c r="K163" s="124"/>
      <c r="L163" s="124"/>
      <c r="M163" s="124" t="s">
        <v>340</v>
      </c>
    </row>
    <row r="164" spans="1:30" s="2" customForma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4"/>
      <c r="M164" s="7"/>
      <c r="N164" s="7"/>
      <c r="O164" s="7"/>
      <c r="P164" s="7"/>
      <c r="Q164" s="7"/>
      <c r="R164" s="7"/>
      <c r="S164" s="7"/>
      <c r="T164" s="7"/>
      <c r="U164" s="93"/>
      <c r="V164" s="93"/>
      <c r="W164" s="7"/>
      <c r="X164" s="7"/>
      <c r="Y164" s="7"/>
      <c r="Z164" s="7"/>
      <c r="AA164" s="4"/>
    </row>
    <row r="165" spans="1:30" s="2" customForma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4"/>
      <c r="M165" s="7"/>
      <c r="N165" s="7"/>
      <c r="O165" s="7"/>
      <c r="P165" s="7"/>
      <c r="Q165" s="7"/>
      <c r="R165" s="7"/>
      <c r="S165" s="7"/>
      <c r="T165" s="7"/>
      <c r="U165" s="93"/>
      <c r="V165" s="93"/>
      <c r="W165" s="7"/>
      <c r="X165" s="7"/>
      <c r="Y165" s="7"/>
      <c r="Z165" s="7"/>
      <c r="AA165" s="4"/>
    </row>
    <row r="166" spans="1:30" s="2" customFormat="1" x14ac:dyDescent="0.2">
      <c r="A166" s="3"/>
      <c r="C166" s="7"/>
      <c r="D166" s="7"/>
      <c r="E166" s="4"/>
      <c r="F166" s="7"/>
      <c r="G166" s="7"/>
      <c r="H166" s="7"/>
      <c r="I166" s="7"/>
      <c r="J166" s="7"/>
      <c r="K166" s="7"/>
      <c r="L166" s="4"/>
      <c r="M166" s="7"/>
      <c r="N166" s="7"/>
      <c r="O166" s="7"/>
      <c r="P166" s="7"/>
      <c r="Q166" s="7"/>
      <c r="R166" s="7"/>
      <c r="S166" s="7"/>
      <c r="T166" s="7"/>
      <c r="U166" s="93"/>
      <c r="V166" s="93"/>
      <c r="W166" s="7"/>
      <c r="X166" s="7"/>
      <c r="Y166" s="7"/>
      <c r="Z166" s="7"/>
      <c r="AA166" s="4"/>
    </row>
    <row r="167" spans="1:30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4"/>
      <c r="M167" s="7"/>
      <c r="N167" s="7"/>
      <c r="O167" s="7"/>
      <c r="P167" s="7"/>
      <c r="Q167" s="7"/>
      <c r="R167" s="7"/>
      <c r="S167" s="7"/>
      <c r="T167" s="7"/>
      <c r="U167" s="93"/>
      <c r="V167" s="93"/>
      <c r="W167" s="7"/>
      <c r="X167" s="7"/>
      <c r="Y167" s="7"/>
      <c r="Z167" s="7"/>
      <c r="AA167" s="4"/>
    </row>
    <row r="168" spans="1:30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4"/>
      <c r="M168" s="7"/>
      <c r="N168" s="7"/>
      <c r="O168" s="7"/>
      <c r="P168" s="7"/>
      <c r="Q168" s="7"/>
      <c r="R168" s="7"/>
      <c r="S168" s="7"/>
      <c r="T168" s="7"/>
      <c r="U168" s="93"/>
      <c r="V168" s="93"/>
      <c r="W168" s="7"/>
      <c r="X168" s="7"/>
      <c r="Y168" s="7"/>
      <c r="Z168" s="7"/>
      <c r="AA168" s="4"/>
    </row>
    <row r="169" spans="1:30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4"/>
      <c r="M169" s="7"/>
      <c r="N169" s="7"/>
      <c r="O169" s="7"/>
      <c r="P169" s="7"/>
      <c r="Q169" s="7"/>
      <c r="R169" s="7"/>
      <c r="S169" s="7"/>
      <c r="T169" s="7"/>
      <c r="U169" s="93"/>
      <c r="V169" s="93"/>
      <c r="W169" s="7"/>
      <c r="X169" s="7"/>
      <c r="Y169" s="7"/>
      <c r="Z169" s="7"/>
      <c r="AA169" s="4"/>
    </row>
    <row r="170" spans="1:30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4"/>
      <c r="M170" s="7"/>
      <c r="N170" s="7"/>
      <c r="O170" s="7"/>
      <c r="P170" s="7"/>
      <c r="Q170" s="7"/>
      <c r="R170" s="7"/>
      <c r="S170" s="7"/>
      <c r="T170" s="7"/>
      <c r="U170" s="93"/>
      <c r="V170" s="93"/>
      <c r="W170" s="7"/>
      <c r="X170" s="7"/>
      <c r="Y170" s="7"/>
      <c r="Z170" s="7"/>
      <c r="AA170" s="4"/>
    </row>
    <row r="171" spans="1:30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4"/>
      <c r="M171" s="7"/>
      <c r="N171" s="7"/>
      <c r="O171" s="7"/>
      <c r="P171" s="7"/>
      <c r="Q171" s="7"/>
      <c r="R171" s="7"/>
      <c r="S171" s="7"/>
      <c r="T171" s="7"/>
      <c r="U171" s="93"/>
      <c r="V171" s="93"/>
      <c r="W171" s="7"/>
      <c r="X171" s="7"/>
      <c r="Y171" s="7"/>
      <c r="Z171" s="7"/>
      <c r="AA171" s="4"/>
    </row>
    <row r="172" spans="1:30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4"/>
      <c r="M172" s="7"/>
      <c r="N172" s="7"/>
      <c r="O172" s="7"/>
      <c r="P172" s="7"/>
      <c r="Q172" s="7"/>
      <c r="R172" s="7"/>
      <c r="S172" s="7"/>
      <c r="T172" s="7"/>
      <c r="U172" s="93"/>
      <c r="V172" s="93"/>
      <c r="W172" s="7"/>
      <c r="X172" s="7"/>
      <c r="Y172" s="7"/>
      <c r="Z172" s="7"/>
      <c r="AA172" s="4"/>
    </row>
    <row r="173" spans="1:30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4"/>
      <c r="M173" s="7"/>
      <c r="N173" s="7"/>
      <c r="O173" s="7"/>
      <c r="P173" s="7"/>
      <c r="Q173" s="7"/>
      <c r="R173" s="7"/>
      <c r="S173" s="7"/>
      <c r="T173" s="7"/>
      <c r="U173" s="93"/>
      <c r="V173" s="93"/>
      <c r="W173" s="7"/>
      <c r="X173" s="7"/>
      <c r="Y173" s="7"/>
      <c r="Z173" s="7"/>
      <c r="AA173" s="4"/>
    </row>
    <row r="174" spans="1:30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4"/>
      <c r="M174" s="7"/>
      <c r="N174" s="7"/>
      <c r="O174" s="7"/>
      <c r="P174" s="7"/>
      <c r="Q174" s="7"/>
      <c r="R174" s="7"/>
      <c r="S174" s="7"/>
      <c r="T174" s="7"/>
      <c r="U174" s="93"/>
      <c r="V174" s="93"/>
      <c r="W174" s="7"/>
      <c r="X174" s="7"/>
      <c r="Y174" s="7"/>
      <c r="Z174" s="7"/>
      <c r="AA174" s="4"/>
    </row>
    <row r="175" spans="1:30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4"/>
      <c r="M175" s="7"/>
      <c r="N175" s="7"/>
      <c r="O175" s="7"/>
      <c r="P175" s="7"/>
      <c r="Q175" s="7"/>
      <c r="R175" s="7"/>
      <c r="S175" s="7"/>
      <c r="T175" s="7"/>
      <c r="U175" s="93"/>
      <c r="V175" s="93"/>
      <c r="W175" s="7"/>
      <c r="X175" s="7"/>
      <c r="Y175" s="7"/>
      <c r="Z175" s="7"/>
      <c r="AA175" s="4"/>
    </row>
    <row r="176" spans="1:30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4"/>
      <c r="M176" s="7"/>
      <c r="N176" s="7"/>
      <c r="O176" s="7"/>
      <c r="P176" s="7"/>
      <c r="Q176" s="7"/>
      <c r="R176" s="7"/>
      <c r="S176" s="7"/>
      <c r="T176" s="7"/>
      <c r="U176" s="93"/>
      <c r="V176" s="93"/>
      <c r="W176" s="7"/>
      <c r="X176" s="7"/>
      <c r="Y176" s="7"/>
      <c r="Z176" s="7"/>
      <c r="AA176" s="4"/>
    </row>
    <row r="177" spans="1:27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4"/>
      <c r="M177" s="7"/>
      <c r="N177" s="7"/>
      <c r="O177" s="7"/>
      <c r="P177" s="7"/>
      <c r="Q177" s="7"/>
      <c r="R177" s="7"/>
      <c r="S177" s="7"/>
      <c r="T177" s="7"/>
      <c r="U177" s="93"/>
      <c r="V177" s="93"/>
      <c r="W177" s="7"/>
      <c r="X177" s="7"/>
      <c r="Y177" s="7"/>
      <c r="Z177" s="7"/>
      <c r="AA177" s="4"/>
    </row>
    <row r="178" spans="1:27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4"/>
      <c r="M178" s="7"/>
      <c r="N178" s="7"/>
      <c r="O178" s="7"/>
      <c r="P178" s="7"/>
      <c r="Q178" s="7"/>
      <c r="R178" s="7"/>
      <c r="S178" s="7"/>
      <c r="T178" s="7"/>
      <c r="U178" s="93"/>
      <c r="V178" s="93"/>
      <c r="W178" s="7"/>
      <c r="X178" s="7"/>
      <c r="Y178" s="7"/>
      <c r="Z178" s="7"/>
      <c r="AA178" s="4"/>
    </row>
    <row r="179" spans="1:27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4"/>
      <c r="M179" s="7"/>
      <c r="N179" s="7"/>
      <c r="O179" s="7"/>
      <c r="P179" s="7"/>
      <c r="Q179" s="7"/>
      <c r="R179" s="7"/>
      <c r="S179" s="7"/>
      <c r="T179" s="7"/>
      <c r="U179" s="93"/>
      <c r="V179" s="93"/>
      <c r="W179" s="7"/>
      <c r="X179" s="7"/>
      <c r="Y179" s="7"/>
      <c r="Z179" s="7"/>
      <c r="AA179" s="4"/>
    </row>
    <row r="180" spans="1:27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4"/>
      <c r="M180" s="7"/>
      <c r="N180" s="7"/>
      <c r="O180" s="7"/>
      <c r="P180" s="7"/>
      <c r="Q180" s="7"/>
      <c r="R180" s="7"/>
      <c r="S180" s="7"/>
      <c r="T180" s="7"/>
      <c r="U180" s="93"/>
      <c r="V180" s="93"/>
      <c r="W180" s="7"/>
      <c r="X180" s="7"/>
      <c r="Y180" s="7"/>
      <c r="Z180" s="7"/>
      <c r="AA180" s="4"/>
    </row>
    <row r="181" spans="1:27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4"/>
      <c r="M181" s="7"/>
      <c r="N181" s="7"/>
      <c r="O181" s="7"/>
      <c r="P181" s="7"/>
      <c r="Q181" s="7"/>
      <c r="R181" s="7"/>
      <c r="S181" s="7"/>
      <c r="T181" s="7"/>
      <c r="U181" s="93"/>
      <c r="V181" s="93"/>
      <c r="W181" s="7"/>
      <c r="X181" s="7"/>
      <c r="Y181" s="7"/>
      <c r="Z181" s="7"/>
      <c r="AA181" s="4"/>
    </row>
    <row r="182" spans="1:27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4"/>
      <c r="M182" s="7"/>
      <c r="N182" s="7"/>
      <c r="O182" s="7"/>
      <c r="P182" s="7"/>
      <c r="Q182" s="7"/>
      <c r="R182" s="7"/>
      <c r="S182" s="7"/>
      <c r="T182" s="7"/>
      <c r="U182" s="93"/>
      <c r="V182" s="93"/>
      <c r="W182" s="7"/>
      <c r="X182" s="7"/>
      <c r="Y182" s="7"/>
      <c r="Z182" s="7"/>
      <c r="AA182" s="4"/>
    </row>
    <row r="183" spans="1:27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4"/>
      <c r="M183" s="7"/>
      <c r="N183" s="7"/>
      <c r="O183" s="7"/>
      <c r="P183" s="7"/>
      <c r="Q183" s="7"/>
      <c r="R183" s="7"/>
      <c r="S183" s="7"/>
      <c r="T183" s="7"/>
      <c r="U183" s="93"/>
      <c r="V183" s="93"/>
      <c r="W183" s="7"/>
      <c r="X183" s="7"/>
      <c r="Y183" s="7"/>
      <c r="Z183" s="7"/>
      <c r="AA183" s="4"/>
    </row>
    <row r="184" spans="1:27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4"/>
      <c r="M184" s="7"/>
      <c r="N184" s="7"/>
      <c r="O184" s="7"/>
      <c r="P184" s="7"/>
      <c r="Q184" s="7"/>
      <c r="R184" s="7"/>
      <c r="S184" s="7"/>
      <c r="T184" s="7"/>
      <c r="U184" s="93"/>
      <c r="V184" s="93"/>
      <c r="W184" s="7"/>
      <c r="X184" s="7"/>
      <c r="Y184" s="7"/>
      <c r="Z184" s="7"/>
      <c r="AA184" s="4"/>
    </row>
    <row r="185" spans="1:27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4"/>
      <c r="M185" s="7"/>
      <c r="N185" s="7"/>
      <c r="O185" s="7"/>
      <c r="P185" s="7"/>
      <c r="Q185" s="7"/>
      <c r="R185" s="7"/>
      <c r="S185" s="7"/>
      <c r="T185" s="7"/>
      <c r="U185" s="93"/>
      <c r="V185" s="93"/>
      <c r="W185" s="7"/>
      <c r="X185" s="7"/>
      <c r="Y185" s="7"/>
      <c r="Z185" s="7"/>
      <c r="AA185" s="4"/>
    </row>
    <row r="186" spans="1:27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4"/>
      <c r="M186" s="7"/>
      <c r="N186" s="7"/>
      <c r="O186" s="7"/>
      <c r="P186" s="7"/>
      <c r="Q186" s="7"/>
      <c r="R186" s="7"/>
      <c r="S186" s="7"/>
      <c r="T186" s="7"/>
      <c r="U186" s="93"/>
      <c r="V186" s="93"/>
      <c r="W186" s="7"/>
      <c r="X186" s="7"/>
      <c r="Y186" s="7"/>
      <c r="Z186" s="7"/>
      <c r="AA186" s="4"/>
    </row>
    <row r="187" spans="1:27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4"/>
      <c r="M187" s="7"/>
      <c r="N187" s="7"/>
      <c r="O187" s="7"/>
      <c r="P187" s="7"/>
      <c r="Q187" s="7"/>
      <c r="R187" s="7"/>
      <c r="S187" s="7"/>
      <c r="T187" s="7"/>
      <c r="U187" s="93"/>
      <c r="V187" s="93"/>
      <c r="W187" s="7"/>
      <c r="X187" s="7"/>
      <c r="Y187" s="7"/>
      <c r="Z187" s="7"/>
      <c r="AA187" s="4"/>
    </row>
    <row r="188" spans="1:27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4"/>
      <c r="M188" s="7"/>
      <c r="N188" s="7"/>
      <c r="O188" s="7"/>
      <c r="P188" s="7"/>
      <c r="Q188" s="7"/>
      <c r="R188" s="7"/>
      <c r="S188" s="7"/>
      <c r="T188" s="7"/>
      <c r="U188" s="93"/>
      <c r="V188" s="93"/>
      <c r="W188" s="7"/>
      <c r="X188" s="7"/>
      <c r="Y188" s="7"/>
      <c r="Z188" s="7"/>
      <c r="AA188" s="4"/>
    </row>
    <row r="189" spans="1:27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4"/>
      <c r="M189" s="7"/>
      <c r="N189" s="7"/>
      <c r="O189" s="7"/>
      <c r="P189" s="7"/>
      <c r="Q189" s="7"/>
      <c r="R189" s="7"/>
      <c r="S189" s="7"/>
      <c r="T189" s="7"/>
      <c r="U189" s="93"/>
      <c r="V189" s="93"/>
      <c r="W189" s="7"/>
      <c r="X189" s="7"/>
      <c r="Y189" s="7"/>
      <c r="Z189" s="7"/>
      <c r="AA189" s="4"/>
    </row>
    <row r="190" spans="1:27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4"/>
      <c r="M190" s="7"/>
      <c r="N190" s="7"/>
      <c r="O190" s="7"/>
      <c r="P190" s="7"/>
      <c r="Q190" s="7"/>
      <c r="R190" s="7"/>
      <c r="S190" s="7"/>
      <c r="T190" s="7"/>
      <c r="U190" s="93"/>
      <c r="V190" s="93"/>
      <c r="W190" s="7"/>
      <c r="X190" s="7"/>
      <c r="Y190" s="7"/>
      <c r="Z190" s="7"/>
      <c r="AA190" s="4"/>
    </row>
    <row r="191" spans="1:27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4"/>
      <c r="M191" s="7"/>
      <c r="N191" s="7"/>
      <c r="O191" s="7"/>
      <c r="P191" s="7"/>
      <c r="Q191" s="7"/>
      <c r="R191" s="7"/>
      <c r="S191" s="7"/>
      <c r="T191" s="7"/>
      <c r="U191" s="93"/>
      <c r="V191" s="93"/>
      <c r="W191" s="7"/>
      <c r="X191" s="7"/>
      <c r="Y191" s="7"/>
      <c r="Z191" s="7"/>
      <c r="AA191" s="4"/>
    </row>
    <row r="192" spans="1:27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4"/>
      <c r="M192" s="7"/>
      <c r="N192" s="7"/>
      <c r="O192" s="7"/>
      <c r="P192" s="7"/>
      <c r="Q192" s="7"/>
      <c r="R192" s="7"/>
      <c r="S192" s="7"/>
      <c r="T192" s="7"/>
      <c r="U192" s="93"/>
      <c r="V192" s="93"/>
      <c r="W192" s="7"/>
      <c r="X192" s="7"/>
      <c r="Y192" s="7"/>
      <c r="Z192" s="7"/>
      <c r="AA192" s="4"/>
    </row>
    <row r="193" spans="1:27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4"/>
      <c r="M193" s="7"/>
      <c r="N193" s="7"/>
      <c r="O193" s="7"/>
      <c r="P193" s="7"/>
      <c r="Q193" s="7"/>
      <c r="R193" s="7"/>
      <c r="S193" s="7"/>
      <c r="T193" s="7"/>
      <c r="U193" s="93"/>
      <c r="V193" s="93"/>
      <c r="W193" s="7"/>
      <c r="X193" s="7"/>
      <c r="Y193" s="7"/>
      <c r="Z193" s="7"/>
      <c r="AA193" s="4"/>
    </row>
    <row r="194" spans="1:27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4"/>
      <c r="M194" s="7"/>
      <c r="N194" s="7"/>
      <c r="O194" s="7"/>
      <c r="P194" s="7"/>
      <c r="Q194" s="7"/>
      <c r="R194" s="7"/>
      <c r="S194" s="7"/>
      <c r="T194" s="7"/>
      <c r="U194" s="93"/>
      <c r="V194" s="93"/>
      <c r="W194" s="7"/>
      <c r="X194" s="7"/>
      <c r="Y194" s="7"/>
      <c r="Z194" s="7"/>
      <c r="AA194" s="4"/>
    </row>
    <row r="195" spans="1:27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4"/>
      <c r="M195" s="7"/>
      <c r="N195" s="7"/>
      <c r="O195" s="7"/>
      <c r="P195" s="7"/>
      <c r="Q195" s="7"/>
      <c r="R195" s="7"/>
      <c r="S195" s="7"/>
      <c r="T195" s="7"/>
      <c r="U195" s="93"/>
      <c r="V195" s="93"/>
      <c r="W195" s="7"/>
      <c r="X195" s="7"/>
      <c r="Y195" s="7"/>
      <c r="Z195" s="7"/>
      <c r="AA195" s="4"/>
    </row>
    <row r="196" spans="1:27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4"/>
      <c r="M196" s="7"/>
      <c r="N196" s="7"/>
      <c r="O196" s="7"/>
      <c r="P196" s="7"/>
      <c r="Q196" s="7"/>
      <c r="R196" s="7"/>
      <c r="S196" s="7"/>
      <c r="T196" s="7"/>
      <c r="U196" s="93"/>
      <c r="V196" s="93"/>
      <c r="W196" s="7"/>
      <c r="X196" s="7"/>
      <c r="Y196" s="7"/>
      <c r="Z196" s="7"/>
      <c r="AA196" s="4"/>
    </row>
    <row r="197" spans="1:27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4"/>
      <c r="M197" s="7"/>
      <c r="N197" s="7"/>
      <c r="O197" s="7"/>
      <c r="P197" s="7"/>
      <c r="Q197" s="7"/>
      <c r="R197" s="7"/>
      <c r="S197" s="7"/>
      <c r="T197" s="7"/>
      <c r="U197" s="93"/>
      <c r="V197" s="93"/>
      <c r="W197" s="7"/>
      <c r="X197" s="7"/>
      <c r="Y197" s="7"/>
      <c r="Z197" s="7"/>
      <c r="AA197" s="4"/>
    </row>
    <row r="198" spans="1:27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4"/>
      <c r="M198" s="7"/>
      <c r="N198" s="7"/>
      <c r="O198" s="7"/>
      <c r="P198" s="7"/>
      <c r="Q198" s="7"/>
      <c r="R198" s="7"/>
      <c r="S198" s="7"/>
      <c r="T198" s="7"/>
      <c r="U198" s="93"/>
      <c r="V198" s="93"/>
      <c r="W198" s="7"/>
      <c r="X198" s="7"/>
      <c r="Y198" s="7"/>
      <c r="Z198" s="7"/>
      <c r="AA198" s="4"/>
    </row>
    <row r="199" spans="1:27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4"/>
      <c r="M199" s="7"/>
      <c r="N199" s="7"/>
      <c r="O199" s="7"/>
      <c r="P199" s="7"/>
      <c r="Q199" s="7"/>
      <c r="R199" s="7"/>
      <c r="S199" s="7"/>
      <c r="T199" s="7"/>
      <c r="U199" s="93"/>
      <c r="V199" s="93"/>
      <c r="W199" s="7"/>
      <c r="X199" s="7"/>
      <c r="Y199" s="7"/>
      <c r="Z199" s="7"/>
      <c r="AA199" s="4"/>
    </row>
    <row r="200" spans="1:27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4"/>
      <c r="M200" s="7"/>
      <c r="N200" s="7"/>
      <c r="O200" s="7"/>
      <c r="P200" s="7"/>
      <c r="Q200" s="7"/>
      <c r="R200" s="7"/>
      <c r="S200" s="7"/>
      <c r="T200" s="7"/>
      <c r="U200" s="93"/>
      <c r="V200" s="93"/>
      <c r="W200" s="7"/>
      <c r="X200" s="7"/>
      <c r="Y200" s="7"/>
      <c r="Z200" s="7"/>
      <c r="AA200" s="4"/>
    </row>
    <row r="201" spans="1:27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4"/>
      <c r="M201" s="7"/>
      <c r="N201" s="7"/>
      <c r="O201" s="7"/>
      <c r="P201" s="7"/>
      <c r="Q201" s="7"/>
      <c r="R201" s="7"/>
      <c r="S201" s="7"/>
      <c r="T201" s="7"/>
      <c r="U201" s="93"/>
      <c r="V201" s="93"/>
      <c r="W201" s="7"/>
      <c r="X201" s="7"/>
      <c r="Y201" s="7"/>
      <c r="Z201" s="7"/>
      <c r="AA201" s="4"/>
    </row>
    <row r="202" spans="1:27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4"/>
      <c r="M202" s="7"/>
      <c r="N202" s="7"/>
      <c r="O202" s="7"/>
      <c r="P202" s="7"/>
      <c r="Q202" s="7"/>
      <c r="R202" s="7"/>
      <c r="S202" s="7"/>
      <c r="T202" s="7"/>
      <c r="U202" s="93"/>
      <c r="V202" s="93"/>
      <c r="W202" s="7"/>
      <c r="X202" s="7"/>
      <c r="Y202" s="7"/>
      <c r="Z202" s="7"/>
      <c r="AA202" s="4"/>
    </row>
    <row r="203" spans="1:27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4"/>
      <c r="M203" s="7"/>
      <c r="N203" s="7"/>
      <c r="O203" s="7"/>
      <c r="P203" s="7"/>
      <c r="Q203" s="7"/>
      <c r="R203" s="7"/>
      <c r="S203" s="7"/>
      <c r="T203" s="7"/>
      <c r="U203" s="93"/>
      <c r="V203" s="93"/>
      <c r="W203" s="7"/>
      <c r="X203" s="7"/>
      <c r="Y203" s="7"/>
      <c r="Z203" s="7"/>
      <c r="AA203" s="4"/>
    </row>
    <row r="204" spans="1:27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4"/>
      <c r="M204" s="7"/>
      <c r="N204" s="7"/>
      <c r="O204" s="7"/>
      <c r="P204" s="7"/>
      <c r="Q204" s="7"/>
      <c r="R204" s="7"/>
      <c r="S204" s="7"/>
      <c r="T204" s="7"/>
      <c r="U204" s="93"/>
      <c r="V204" s="93"/>
      <c r="W204" s="7"/>
      <c r="X204" s="7"/>
      <c r="Y204" s="7"/>
      <c r="Z204" s="7"/>
      <c r="AA204" s="4"/>
    </row>
    <row r="205" spans="1:27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4"/>
      <c r="M205" s="7"/>
      <c r="N205" s="7"/>
      <c r="O205" s="7"/>
      <c r="P205" s="7"/>
      <c r="Q205" s="7"/>
      <c r="R205" s="7"/>
      <c r="S205" s="7"/>
      <c r="T205" s="7"/>
      <c r="U205" s="93"/>
      <c r="V205" s="93"/>
      <c r="W205" s="7"/>
      <c r="X205" s="7"/>
      <c r="Y205" s="7"/>
      <c r="Z205" s="7"/>
      <c r="AA205" s="4"/>
    </row>
    <row r="206" spans="1:27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4"/>
      <c r="M206" s="7"/>
      <c r="N206" s="7"/>
      <c r="O206" s="7"/>
      <c r="P206" s="7"/>
      <c r="Q206" s="7"/>
      <c r="R206" s="7"/>
      <c r="S206" s="7"/>
      <c r="T206" s="7"/>
      <c r="U206" s="93"/>
      <c r="V206" s="93"/>
      <c r="W206" s="7"/>
      <c r="X206" s="7"/>
      <c r="Y206" s="7"/>
      <c r="Z206" s="7"/>
      <c r="AA206" s="4"/>
    </row>
    <row r="207" spans="1:27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4"/>
      <c r="M207" s="7"/>
      <c r="N207" s="7"/>
      <c r="O207" s="7"/>
      <c r="P207" s="7"/>
      <c r="Q207" s="7"/>
      <c r="R207" s="7"/>
      <c r="S207" s="7"/>
      <c r="T207" s="7"/>
      <c r="U207" s="93"/>
      <c r="V207" s="93"/>
      <c r="W207" s="7"/>
      <c r="X207" s="7"/>
      <c r="Y207" s="7"/>
      <c r="Z207" s="7"/>
      <c r="AA207" s="4"/>
    </row>
    <row r="208" spans="1:27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4"/>
      <c r="M208" s="7"/>
      <c r="N208" s="7"/>
      <c r="O208" s="7"/>
      <c r="P208" s="7"/>
      <c r="Q208" s="7"/>
      <c r="R208" s="7"/>
      <c r="S208" s="7"/>
      <c r="T208" s="7"/>
      <c r="U208" s="93"/>
      <c r="V208" s="93"/>
      <c r="W208" s="7"/>
      <c r="X208" s="7"/>
      <c r="Y208" s="7"/>
      <c r="Z208" s="7"/>
      <c r="AA208" s="4"/>
    </row>
    <row r="209" spans="1:27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4"/>
      <c r="M209" s="7"/>
      <c r="N209" s="7"/>
      <c r="O209" s="7"/>
      <c r="P209" s="7"/>
      <c r="Q209" s="7"/>
      <c r="R209" s="7"/>
      <c r="S209" s="7"/>
      <c r="T209" s="7"/>
      <c r="U209" s="93"/>
      <c r="V209" s="93"/>
      <c r="W209" s="7"/>
      <c r="X209" s="7"/>
      <c r="Y209" s="7"/>
      <c r="Z209" s="7"/>
      <c r="AA209" s="4"/>
    </row>
    <row r="210" spans="1:27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4"/>
      <c r="M210" s="7"/>
      <c r="N210" s="7"/>
      <c r="O210" s="7"/>
      <c r="P210" s="7"/>
      <c r="Q210" s="7"/>
      <c r="R210" s="7"/>
      <c r="S210" s="7"/>
      <c r="T210" s="7"/>
      <c r="U210" s="93"/>
      <c r="V210" s="93"/>
      <c r="W210" s="7"/>
      <c r="X210" s="7"/>
      <c r="Y210" s="7"/>
      <c r="Z210" s="7"/>
      <c r="AA210" s="4"/>
    </row>
    <row r="211" spans="1:27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4"/>
      <c r="M211" s="7"/>
      <c r="N211" s="7"/>
      <c r="O211" s="7"/>
      <c r="P211" s="7"/>
      <c r="Q211" s="7"/>
      <c r="R211" s="7"/>
      <c r="S211" s="7"/>
      <c r="T211" s="7"/>
      <c r="U211" s="93"/>
      <c r="V211" s="93"/>
      <c r="W211" s="7"/>
      <c r="X211" s="7"/>
      <c r="Y211" s="7"/>
      <c r="Z211" s="7"/>
      <c r="AA211" s="4"/>
    </row>
    <row r="212" spans="1:27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4"/>
      <c r="M212" s="7"/>
      <c r="N212" s="7"/>
      <c r="O212" s="7"/>
      <c r="P212" s="7"/>
      <c r="Q212" s="7"/>
      <c r="R212" s="7"/>
      <c r="S212" s="7"/>
      <c r="T212" s="7"/>
      <c r="U212" s="93"/>
      <c r="V212" s="93"/>
      <c r="W212" s="7"/>
      <c r="X212" s="7"/>
      <c r="Y212" s="7"/>
      <c r="Z212" s="7"/>
      <c r="AA212" s="4"/>
    </row>
    <row r="213" spans="1:27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4"/>
      <c r="M213" s="7"/>
      <c r="N213" s="7"/>
      <c r="O213" s="7"/>
      <c r="P213" s="7"/>
      <c r="Q213" s="7"/>
      <c r="R213" s="7"/>
      <c r="S213" s="7"/>
      <c r="T213" s="7"/>
      <c r="U213" s="93"/>
      <c r="V213" s="93"/>
      <c r="W213" s="7"/>
      <c r="X213" s="7"/>
      <c r="Y213" s="7"/>
      <c r="Z213" s="7"/>
      <c r="AA213" s="4"/>
    </row>
    <row r="214" spans="1:27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4"/>
      <c r="M214" s="7"/>
      <c r="N214" s="7"/>
      <c r="O214" s="7"/>
      <c r="P214" s="7"/>
      <c r="Q214" s="7"/>
      <c r="R214" s="7"/>
      <c r="S214" s="7"/>
      <c r="T214" s="7"/>
      <c r="U214" s="93"/>
      <c r="V214" s="93"/>
      <c r="W214" s="7"/>
      <c r="X214" s="7"/>
      <c r="Y214" s="7"/>
      <c r="Z214" s="7"/>
      <c r="AA214" s="4"/>
    </row>
    <row r="215" spans="1:27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4"/>
      <c r="M215" s="7"/>
      <c r="N215" s="7"/>
      <c r="O215" s="7"/>
      <c r="P215" s="7"/>
      <c r="Q215" s="7"/>
      <c r="R215" s="7"/>
      <c r="S215" s="7"/>
      <c r="T215" s="7"/>
      <c r="U215" s="93"/>
      <c r="V215" s="93"/>
      <c r="W215" s="7"/>
      <c r="X215" s="7"/>
      <c r="Y215" s="7"/>
      <c r="Z215" s="7"/>
      <c r="AA215" s="4"/>
    </row>
    <row r="216" spans="1:27" s="2" customFormat="1" x14ac:dyDescent="0.2">
      <c r="A216" s="3"/>
      <c r="C216" s="7"/>
      <c r="D216" s="7"/>
      <c r="E216" s="4"/>
      <c r="F216" s="7"/>
      <c r="G216" s="7"/>
      <c r="H216" s="7"/>
      <c r="I216" s="7"/>
      <c r="J216" s="7"/>
      <c r="K216" s="7"/>
      <c r="L216" s="4"/>
      <c r="M216" s="7"/>
      <c r="N216" s="7"/>
      <c r="O216" s="7"/>
      <c r="P216" s="7"/>
      <c r="Q216" s="7"/>
      <c r="R216" s="7"/>
      <c r="S216" s="7"/>
      <c r="T216" s="7"/>
      <c r="U216" s="93"/>
      <c r="V216" s="93"/>
      <c r="W216" s="7"/>
      <c r="X216" s="7"/>
      <c r="Y216" s="7"/>
      <c r="Z216" s="7"/>
      <c r="AA216" s="4"/>
    </row>
    <row r="217" spans="1:27" s="2" customFormat="1" x14ac:dyDescent="0.2">
      <c r="A217" s="3"/>
      <c r="C217" s="7"/>
      <c r="D217" s="7"/>
      <c r="E217" s="4"/>
      <c r="F217" s="7"/>
      <c r="G217" s="7"/>
      <c r="H217" s="7"/>
      <c r="I217" s="7"/>
      <c r="J217" s="7"/>
      <c r="K217" s="7"/>
      <c r="L217" s="4"/>
      <c r="M217" s="7"/>
      <c r="N217" s="7"/>
      <c r="O217" s="7"/>
      <c r="P217" s="7"/>
      <c r="Q217" s="7"/>
      <c r="R217" s="7"/>
      <c r="S217" s="7"/>
      <c r="T217" s="7"/>
      <c r="U217" s="93"/>
      <c r="V217" s="93"/>
      <c r="W217" s="7"/>
      <c r="X217" s="7"/>
      <c r="Y217" s="7"/>
      <c r="Z217" s="7"/>
      <c r="AA217" s="4"/>
    </row>
    <row r="218" spans="1:27" s="2" customFormat="1" x14ac:dyDescent="0.2">
      <c r="A218" s="3"/>
      <c r="C218" s="7"/>
      <c r="D218" s="7"/>
      <c r="E218" s="4"/>
      <c r="F218" s="7"/>
      <c r="G218" s="7"/>
      <c r="H218" s="7"/>
      <c r="I218" s="7"/>
      <c r="J218" s="7"/>
      <c r="K218" s="7"/>
      <c r="L218" s="4"/>
      <c r="M218" s="7"/>
      <c r="N218" s="7"/>
      <c r="O218" s="7"/>
      <c r="P218" s="7"/>
      <c r="Q218" s="7"/>
      <c r="R218" s="7"/>
      <c r="S218" s="7"/>
      <c r="T218" s="7"/>
      <c r="U218" s="93"/>
      <c r="V218" s="93"/>
      <c r="W218" s="7"/>
      <c r="X218" s="7"/>
      <c r="Y218" s="7"/>
      <c r="Z218" s="7"/>
      <c r="AA218" s="4"/>
    </row>
    <row r="219" spans="1:27" s="2" customFormat="1" x14ac:dyDescent="0.2">
      <c r="A219" s="3"/>
      <c r="C219" s="7"/>
      <c r="D219" s="7"/>
      <c r="E219" s="4"/>
      <c r="F219" s="7"/>
      <c r="G219" s="7"/>
      <c r="H219" s="7"/>
      <c r="I219" s="7"/>
      <c r="J219" s="7"/>
      <c r="K219" s="7"/>
      <c r="L219" s="4"/>
      <c r="M219" s="7"/>
      <c r="N219" s="7"/>
      <c r="O219" s="7"/>
      <c r="P219" s="7"/>
      <c r="Q219" s="7"/>
      <c r="R219" s="7"/>
      <c r="S219" s="7"/>
      <c r="T219" s="7"/>
      <c r="U219" s="93"/>
      <c r="V219" s="93"/>
      <c r="W219" s="7"/>
      <c r="X219" s="7"/>
      <c r="Y219" s="7"/>
      <c r="Z219" s="7"/>
      <c r="AA219" s="4"/>
    </row>
    <row r="220" spans="1:27" s="2" customFormat="1" x14ac:dyDescent="0.2">
      <c r="A220" s="3"/>
      <c r="C220" s="7"/>
      <c r="D220" s="7"/>
      <c r="E220" s="4"/>
      <c r="F220" s="7"/>
      <c r="G220" s="7"/>
      <c r="H220" s="7"/>
      <c r="I220" s="7"/>
      <c r="J220" s="7"/>
      <c r="K220" s="7"/>
      <c r="L220" s="4"/>
      <c r="M220" s="7"/>
      <c r="N220" s="7"/>
      <c r="O220" s="7"/>
      <c r="P220" s="7"/>
      <c r="Q220" s="7"/>
      <c r="R220" s="7"/>
      <c r="S220" s="7"/>
      <c r="T220" s="7"/>
      <c r="U220" s="93"/>
      <c r="V220" s="93"/>
      <c r="W220" s="7"/>
      <c r="X220" s="7"/>
      <c r="Y220" s="7"/>
      <c r="Z220" s="7"/>
      <c r="AA220" s="4"/>
    </row>
    <row r="221" spans="1:27" s="2" customFormat="1" x14ac:dyDescent="0.2">
      <c r="A221" s="3"/>
      <c r="C221" s="7"/>
      <c r="D221" s="7"/>
      <c r="E221" s="4"/>
      <c r="F221" s="7"/>
      <c r="G221" s="7"/>
      <c r="H221" s="7"/>
      <c r="I221" s="7"/>
      <c r="J221" s="7"/>
      <c r="K221" s="7"/>
      <c r="L221" s="4"/>
      <c r="M221" s="7"/>
      <c r="N221" s="7"/>
      <c r="O221" s="7"/>
      <c r="P221" s="7"/>
      <c r="Q221" s="7"/>
      <c r="R221" s="7"/>
      <c r="S221" s="7"/>
      <c r="T221" s="7"/>
      <c r="U221" s="93"/>
      <c r="V221" s="93"/>
      <c r="W221" s="7"/>
      <c r="X221" s="7"/>
      <c r="Y221" s="7"/>
      <c r="Z221" s="7"/>
      <c r="AA221" s="4"/>
    </row>
    <row r="222" spans="1:27" s="2" customFormat="1" x14ac:dyDescent="0.2">
      <c r="A222" s="3"/>
      <c r="C222" s="7"/>
      <c r="D222" s="7"/>
      <c r="E222" s="4"/>
      <c r="F222" s="7"/>
      <c r="G222" s="7"/>
      <c r="H222" s="7"/>
      <c r="I222" s="7"/>
      <c r="J222" s="7"/>
      <c r="K222" s="7"/>
      <c r="L222" s="4"/>
      <c r="M222" s="7"/>
      <c r="N222" s="7"/>
      <c r="O222" s="7"/>
      <c r="P222" s="7"/>
      <c r="Q222" s="7"/>
      <c r="R222" s="7"/>
      <c r="S222" s="7"/>
      <c r="T222" s="7"/>
      <c r="U222" s="93"/>
      <c r="V222" s="93"/>
      <c r="W222" s="7"/>
      <c r="X222" s="7"/>
      <c r="Y222" s="7"/>
      <c r="Z222" s="7"/>
      <c r="AA222" s="4"/>
    </row>
    <row r="223" spans="1:27" s="2" customFormat="1" x14ac:dyDescent="0.2">
      <c r="A223" s="3"/>
      <c r="C223" s="7"/>
      <c r="D223" s="7"/>
      <c r="E223" s="4"/>
      <c r="F223" s="7"/>
      <c r="G223" s="7"/>
      <c r="H223" s="7"/>
      <c r="I223" s="7"/>
      <c r="J223" s="7"/>
      <c r="K223" s="7"/>
      <c r="L223" s="4"/>
      <c r="M223" s="7"/>
      <c r="N223" s="7"/>
      <c r="O223" s="7"/>
      <c r="P223" s="7"/>
      <c r="Q223" s="7"/>
      <c r="R223" s="7"/>
      <c r="S223" s="7"/>
      <c r="T223" s="7"/>
      <c r="U223" s="93"/>
      <c r="V223" s="93"/>
      <c r="W223" s="7"/>
      <c r="X223" s="7"/>
      <c r="Y223" s="7"/>
      <c r="Z223" s="7"/>
      <c r="AA223" s="4"/>
    </row>
    <row r="224" spans="1:27" s="2" customFormat="1" x14ac:dyDescent="0.2">
      <c r="A224" s="3"/>
      <c r="C224" s="7"/>
      <c r="D224" s="7"/>
      <c r="E224" s="4"/>
      <c r="F224" s="7"/>
      <c r="G224" s="7"/>
      <c r="H224" s="7"/>
      <c r="I224" s="7"/>
      <c r="J224" s="7"/>
      <c r="K224" s="7"/>
      <c r="L224" s="4"/>
      <c r="M224" s="7"/>
      <c r="N224" s="7"/>
      <c r="O224" s="7"/>
      <c r="P224" s="7"/>
      <c r="Q224" s="7"/>
      <c r="R224" s="7"/>
      <c r="S224" s="7"/>
      <c r="T224" s="7"/>
      <c r="U224" s="93"/>
      <c r="V224" s="93"/>
      <c r="W224" s="7"/>
      <c r="X224" s="7"/>
      <c r="Y224" s="7"/>
      <c r="Z224" s="7"/>
      <c r="AA224" s="4"/>
    </row>
    <row r="225" spans="1:27" s="2" customFormat="1" x14ac:dyDescent="0.2">
      <c r="A225" s="3"/>
      <c r="C225" s="7"/>
      <c r="D225" s="7"/>
      <c r="E225" s="4"/>
      <c r="F225" s="7"/>
      <c r="G225" s="7"/>
      <c r="H225" s="7"/>
      <c r="I225" s="7"/>
      <c r="J225" s="7"/>
      <c r="K225" s="7"/>
      <c r="L225" s="4"/>
      <c r="M225" s="7"/>
      <c r="N225" s="7"/>
      <c r="O225" s="7"/>
      <c r="P225" s="7"/>
      <c r="Q225" s="7"/>
      <c r="R225" s="7"/>
      <c r="S225" s="7"/>
      <c r="T225" s="7"/>
      <c r="U225" s="93"/>
      <c r="V225" s="93"/>
      <c r="W225" s="7"/>
      <c r="X225" s="7"/>
      <c r="Y225" s="7"/>
      <c r="Z225" s="7"/>
      <c r="AA225" s="4"/>
    </row>
    <row r="226" spans="1:27" s="2" customFormat="1" x14ac:dyDescent="0.2">
      <c r="A226" s="3"/>
      <c r="C226" s="7"/>
      <c r="D226" s="7"/>
      <c r="E226" s="4"/>
      <c r="F226" s="7"/>
      <c r="G226" s="7"/>
      <c r="H226" s="7"/>
      <c r="I226" s="7"/>
      <c r="J226" s="7"/>
      <c r="K226" s="7"/>
      <c r="L226" s="4"/>
      <c r="M226" s="7"/>
      <c r="N226" s="7"/>
      <c r="O226" s="7"/>
      <c r="P226" s="7"/>
      <c r="Q226" s="7"/>
      <c r="R226" s="7"/>
      <c r="S226" s="7"/>
      <c r="T226" s="7"/>
      <c r="U226" s="93"/>
      <c r="V226" s="93"/>
      <c r="W226" s="7"/>
      <c r="X226" s="7"/>
      <c r="Y226" s="7"/>
      <c r="Z226" s="7"/>
      <c r="AA226" s="4"/>
    </row>
    <row r="227" spans="1:27" s="2" customFormat="1" x14ac:dyDescent="0.2">
      <c r="A227" s="3"/>
      <c r="C227" s="7"/>
      <c r="D227" s="7"/>
      <c r="E227" s="4"/>
      <c r="F227" s="7"/>
      <c r="G227" s="7"/>
      <c r="H227" s="7"/>
      <c r="I227" s="7"/>
      <c r="J227" s="7"/>
      <c r="K227" s="7"/>
      <c r="L227" s="4"/>
      <c r="M227" s="7"/>
      <c r="N227" s="7"/>
      <c r="O227" s="7"/>
      <c r="P227" s="7"/>
      <c r="Q227" s="7"/>
      <c r="R227" s="7"/>
      <c r="S227" s="7"/>
      <c r="T227" s="7"/>
      <c r="U227" s="93"/>
      <c r="V227" s="93"/>
      <c r="W227" s="7"/>
      <c r="X227" s="7"/>
      <c r="Y227" s="7"/>
      <c r="Z227" s="7"/>
      <c r="AA227" s="4"/>
    </row>
    <row r="228" spans="1:27" s="2" customFormat="1" x14ac:dyDescent="0.2">
      <c r="A228" s="3"/>
      <c r="C228" s="7"/>
      <c r="D228" s="7"/>
      <c r="E228" s="4"/>
      <c r="F228" s="7"/>
      <c r="G228" s="7"/>
      <c r="H228" s="7"/>
      <c r="I228" s="7"/>
      <c r="J228" s="7"/>
      <c r="K228" s="7"/>
      <c r="L228" s="4"/>
      <c r="M228" s="7"/>
      <c r="N228" s="7"/>
      <c r="O228" s="7"/>
      <c r="P228" s="7"/>
      <c r="Q228" s="7"/>
      <c r="R228" s="7"/>
      <c r="S228" s="7"/>
      <c r="T228" s="7"/>
      <c r="U228" s="93"/>
      <c r="V228" s="93"/>
      <c r="W228" s="7"/>
      <c r="X228" s="7"/>
      <c r="Y228" s="7"/>
      <c r="Z228" s="7"/>
      <c r="AA228" s="4"/>
    </row>
    <row r="229" spans="1:27" x14ac:dyDescent="0.2">
      <c r="A229" s="3"/>
      <c r="B229" s="2"/>
    </row>
    <row r="230" spans="1:27" x14ac:dyDescent="0.2">
      <c r="A230" s="1"/>
    </row>
    <row r="231" spans="1:27" x14ac:dyDescent="0.2">
      <c r="A231" s="1"/>
    </row>
    <row r="232" spans="1:27" x14ac:dyDescent="0.2">
      <c r="A232" s="1"/>
    </row>
    <row r="233" spans="1:27" x14ac:dyDescent="0.2">
      <c r="A233" s="1"/>
    </row>
    <row r="234" spans="1:27" x14ac:dyDescent="0.2">
      <c r="A234" s="1"/>
    </row>
    <row r="235" spans="1:27" x14ac:dyDescent="0.2">
      <c r="A235" s="1"/>
    </row>
    <row r="236" spans="1:27" x14ac:dyDescent="0.2">
      <c r="A236" s="1"/>
    </row>
    <row r="237" spans="1:27" x14ac:dyDescent="0.2">
      <c r="A237" s="1"/>
    </row>
    <row r="238" spans="1:27" x14ac:dyDescent="0.2">
      <c r="A238" s="1"/>
    </row>
    <row r="239" spans="1:27" x14ac:dyDescent="0.2">
      <c r="A239" s="1"/>
    </row>
    <row r="240" spans="1:27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</sheetData>
  <mergeCells count="30">
    <mergeCell ref="R2:AA2"/>
    <mergeCell ref="A160:B160"/>
    <mergeCell ref="A155:B155"/>
    <mergeCell ref="S1:AA1"/>
    <mergeCell ref="C7:I7"/>
    <mergeCell ref="J8:L9"/>
    <mergeCell ref="M8:N9"/>
    <mergeCell ref="C8:E9"/>
    <mergeCell ref="F9:G9"/>
    <mergeCell ref="F8:I8"/>
    <mergeCell ref="A159:B159"/>
    <mergeCell ref="A4:Y4"/>
    <mergeCell ref="A5:Y5"/>
    <mergeCell ref="A7:A10"/>
    <mergeCell ref="B7:B10"/>
    <mergeCell ref="U9:V9"/>
    <mergeCell ref="H9:I9"/>
    <mergeCell ref="S8:T8"/>
    <mergeCell ref="W9:X9"/>
    <mergeCell ref="Y7:AA8"/>
    <mergeCell ref="Y9:Y10"/>
    <mergeCell ref="Z9:Z10"/>
    <mergeCell ref="AA9:AA10"/>
    <mergeCell ref="J7:X7"/>
    <mergeCell ref="U8:X8"/>
    <mergeCell ref="S9:S10"/>
    <mergeCell ref="T9:T10"/>
    <mergeCell ref="Q9:R9"/>
    <mergeCell ref="O9:P9"/>
    <mergeCell ref="O8:R8"/>
  </mergeCells>
  <phoneticPr fontId="3" type="noConversion"/>
  <pageMargins left="0.27559055118110237" right="0.27559055118110237" top="0.94488188976377963" bottom="0.27559055118110237" header="0" footer="0"/>
  <pageSetup paperSize="9" scale="49" fitToHeight="8" orientation="landscape" r:id="rId1"/>
  <headerFooter alignWithMargins="0"/>
  <rowBreaks count="3" manualBreakCount="3">
    <brk id="57" max="26" man="1"/>
    <brk id="116" max="26" man="1"/>
    <brk id="163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Мирослава</cp:lastModifiedBy>
  <cp:lastPrinted>2026-02-09T08:53:52Z</cp:lastPrinted>
  <dcterms:created xsi:type="dcterms:W3CDTF">2012-04-17T05:35:03Z</dcterms:created>
  <dcterms:modified xsi:type="dcterms:W3CDTF">2026-02-09T08:54:12Z</dcterms:modified>
</cp:coreProperties>
</file>