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5\проєкти\"/>
    </mc:Choice>
  </mc:AlternateContent>
  <xr:revisionPtr revIDLastSave="0" documentId="8_{0D195974-4488-4D51-A942-67E471D3C931}" xr6:coauthVersionLast="47" xr6:coauthVersionMax="47" xr10:uidLastSave="{00000000-0000-0000-0000-000000000000}"/>
  <bookViews>
    <workbookView xWindow="-120" yWindow="-120" windowWidth="29040" windowHeight="15720" xr2:uid="{F7CFD118-59EA-4EAE-A3CB-F5463D7CC6EC}"/>
  </bookViews>
  <sheets>
    <sheet name="Лист1" sheetId="1" r:id="rId1"/>
  </sheets>
  <definedNames>
    <definedName name="_xlnm.Print_Titles" localSheetId="0">Лист1!$11:$11</definedName>
    <definedName name="_xlnm.Print_Area" localSheetId="0">Лист1!$A$1:$AC$234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F12" i="1"/>
  <c r="G12" i="1"/>
  <c r="I12" i="1"/>
  <c r="J12" i="1"/>
  <c r="K12" i="1"/>
  <c r="L12" i="1"/>
  <c r="M12" i="1"/>
  <c r="O12" i="1"/>
  <c r="P12" i="1"/>
  <c r="Q12" i="1"/>
  <c r="R12" i="1"/>
  <c r="S12" i="1"/>
  <c r="T12" i="1"/>
  <c r="U12" i="1"/>
  <c r="V12" i="1"/>
  <c r="W12" i="1"/>
  <c r="X12" i="1"/>
  <c r="Y12" i="1"/>
  <c r="Z12" i="1"/>
  <c r="E13" i="1"/>
  <c r="AA13" i="1"/>
  <c r="AA12" i="1" s="1"/>
  <c r="AB13" i="1"/>
  <c r="AB12" i="1" s="1"/>
  <c r="AC13" i="1"/>
  <c r="E14" i="1"/>
  <c r="H14" i="1"/>
  <c r="H12" i="1" s="1"/>
  <c r="AA14" i="1"/>
  <c r="AB14" i="1"/>
  <c r="AC14" i="1"/>
  <c r="C15" i="1"/>
  <c r="C12" i="1" s="1"/>
  <c r="E15" i="1"/>
  <c r="AA15" i="1"/>
  <c r="AB15" i="1"/>
  <c r="AC15" i="1"/>
  <c r="E17" i="1"/>
  <c r="N17" i="1"/>
  <c r="AA17" i="1"/>
  <c r="AA16" i="1" s="1"/>
  <c r="AB17" i="1"/>
  <c r="AB16" i="1" s="1"/>
  <c r="AC16" i="1" s="1"/>
  <c r="AC17" i="1"/>
  <c r="E18" i="1"/>
  <c r="N18" i="1"/>
  <c r="AA18" i="1"/>
  <c r="AB18" i="1"/>
  <c r="AC18" i="1"/>
  <c r="E19" i="1"/>
  <c r="AA19" i="1"/>
  <c r="AB19" i="1"/>
  <c r="AC19" i="1"/>
  <c r="AA20" i="1"/>
  <c r="AB20" i="1"/>
  <c r="AC20" i="1"/>
  <c r="E21" i="1"/>
  <c r="N21" i="1"/>
  <c r="AA21" i="1"/>
  <c r="AB21" i="1"/>
  <c r="AC21" i="1"/>
  <c r="E22" i="1"/>
  <c r="N22" i="1"/>
  <c r="AA22" i="1"/>
  <c r="AB22" i="1"/>
  <c r="AC22" i="1"/>
  <c r="C23" i="1"/>
  <c r="C16" i="1" s="1"/>
  <c r="D23" i="1"/>
  <c r="D16" i="1" s="1"/>
  <c r="E23" i="1"/>
  <c r="F23" i="1"/>
  <c r="F16" i="1" s="1"/>
  <c r="G23" i="1"/>
  <c r="G16" i="1" s="1"/>
  <c r="H23" i="1"/>
  <c r="H16" i="1" s="1"/>
  <c r="I23" i="1"/>
  <c r="I16" i="1" s="1"/>
  <c r="J23" i="1"/>
  <c r="J16" i="1" s="1"/>
  <c r="K23" i="1"/>
  <c r="K16" i="1" s="1"/>
  <c r="L23" i="1"/>
  <c r="L16" i="1" s="1"/>
  <c r="M23" i="1"/>
  <c r="M16" i="1" s="1"/>
  <c r="O23" i="1"/>
  <c r="O16" i="1" s="1"/>
  <c r="P23" i="1"/>
  <c r="P16" i="1" s="1"/>
  <c r="Q23" i="1"/>
  <c r="Q16" i="1" s="1"/>
  <c r="R23" i="1"/>
  <c r="R16" i="1" s="1"/>
  <c r="S23" i="1"/>
  <c r="S16" i="1" s="1"/>
  <c r="T23" i="1"/>
  <c r="T16" i="1" s="1"/>
  <c r="U23" i="1"/>
  <c r="U16" i="1" s="1"/>
  <c r="V23" i="1"/>
  <c r="V16" i="1" s="1"/>
  <c r="W23" i="1"/>
  <c r="W16" i="1" s="1"/>
  <c r="X23" i="1"/>
  <c r="X16" i="1" s="1"/>
  <c r="AA23" i="1"/>
  <c r="AB23" i="1"/>
  <c r="AC23" i="1" s="1"/>
  <c r="E24" i="1"/>
  <c r="AA24" i="1"/>
  <c r="AB24" i="1"/>
  <c r="AC24" i="1" s="1"/>
  <c r="E25" i="1"/>
  <c r="AA25" i="1"/>
  <c r="AB25" i="1"/>
  <c r="AC25" i="1" s="1"/>
  <c r="C26" i="1"/>
  <c r="D26" i="1"/>
  <c r="E26" i="1" s="1"/>
  <c r="F26" i="1"/>
  <c r="G26" i="1"/>
  <c r="H26" i="1"/>
  <c r="I26" i="1"/>
  <c r="J26" i="1"/>
  <c r="K26" i="1"/>
  <c r="L26" i="1"/>
  <c r="M26" i="1"/>
  <c r="O26" i="1"/>
  <c r="P26" i="1"/>
  <c r="Q26" i="1"/>
  <c r="R26" i="1"/>
  <c r="S26" i="1"/>
  <c r="T26" i="1"/>
  <c r="U26" i="1"/>
  <c r="V26" i="1"/>
  <c r="W26" i="1"/>
  <c r="X26" i="1"/>
  <c r="AA26" i="1"/>
  <c r="AB26" i="1"/>
  <c r="AC26" i="1" s="1"/>
  <c r="E27" i="1"/>
  <c r="AA27" i="1"/>
  <c r="AB27" i="1"/>
  <c r="AC27" i="1" s="1"/>
  <c r="E28" i="1"/>
  <c r="AA28" i="1"/>
  <c r="AB28" i="1"/>
  <c r="AC28" i="1"/>
  <c r="E29" i="1"/>
  <c r="N29" i="1"/>
  <c r="AA29" i="1"/>
  <c r="AB29" i="1"/>
  <c r="AC29" i="1"/>
  <c r="E30" i="1"/>
  <c r="Y30" i="1"/>
  <c r="Y16" i="1" s="1"/>
  <c r="Z30" i="1"/>
  <c r="Z16" i="1" s="1"/>
  <c r="AA30" i="1"/>
  <c r="AB30" i="1"/>
  <c r="AC30" i="1" s="1"/>
  <c r="C31" i="1"/>
  <c r="D31" i="1"/>
  <c r="F31" i="1"/>
  <c r="G31" i="1"/>
  <c r="H31" i="1"/>
  <c r="I31" i="1"/>
  <c r="K31" i="1"/>
  <c r="L31" i="1"/>
  <c r="M31" i="1"/>
  <c r="N31" i="1" s="1"/>
  <c r="O31" i="1"/>
  <c r="P31" i="1"/>
  <c r="Q31" i="1"/>
  <c r="R31" i="1"/>
  <c r="S31" i="1"/>
  <c r="T31" i="1"/>
  <c r="U31" i="1"/>
  <c r="V31" i="1"/>
  <c r="W31" i="1"/>
  <c r="X31" i="1"/>
  <c r="AA31" i="1"/>
  <c r="AB31" i="1"/>
  <c r="AC31" i="1" s="1"/>
  <c r="N32" i="1"/>
  <c r="AA32" i="1"/>
  <c r="AB32" i="1"/>
  <c r="AC32" i="1"/>
  <c r="N33" i="1"/>
  <c r="AA33" i="1"/>
  <c r="AB33" i="1"/>
  <c r="AC33" i="1"/>
  <c r="N34" i="1"/>
  <c r="AA34" i="1"/>
  <c r="AB34" i="1"/>
  <c r="AC34" i="1"/>
  <c r="E35" i="1"/>
  <c r="Y35" i="1"/>
  <c r="Z35" i="1"/>
  <c r="AA35" i="1"/>
  <c r="AB35" i="1"/>
  <c r="AC35" i="1"/>
  <c r="C36" i="1"/>
  <c r="D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X36" i="1"/>
  <c r="Y36" i="1"/>
  <c r="Z36" i="1"/>
  <c r="AA36" i="1"/>
  <c r="AB36" i="1"/>
  <c r="AC36" i="1"/>
  <c r="AA37" i="1"/>
  <c r="AB37" i="1"/>
  <c r="AC37" i="1"/>
  <c r="N38" i="1"/>
  <c r="AA38" i="1"/>
  <c r="AB38" i="1"/>
  <c r="AC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E40" i="1"/>
  <c r="AA40" i="1"/>
  <c r="AB40" i="1"/>
  <c r="AC40" i="1" s="1"/>
  <c r="N41" i="1"/>
  <c r="AA41" i="1"/>
  <c r="AB41" i="1"/>
  <c r="AC41" i="1" s="1"/>
  <c r="L43" i="1"/>
  <c r="M43" i="1"/>
  <c r="N43" i="1"/>
  <c r="V43" i="1"/>
  <c r="X43" i="1"/>
  <c r="Y43" i="1"/>
  <c r="Z43" i="1"/>
  <c r="AA43" i="1"/>
  <c r="AB43" i="1"/>
  <c r="AC43" i="1" s="1"/>
  <c r="N44" i="1"/>
  <c r="AA44" i="1"/>
  <c r="AB44" i="1"/>
  <c r="AC44" i="1" s="1"/>
  <c r="N45" i="1"/>
  <c r="AA45" i="1"/>
  <c r="AB45" i="1"/>
  <c r="AC45" i="1"/>
  <c r="E46" i="1"/>
  <c r="Y46" i="1"/>
  <c r="Z46" i="1"/>
  <c r="AA46" i="1"/>
  <c r="AB46" i="1"/>
  <c r="AC46" i="1"/>
  <c r="E47" i="1"/>
  <c r="Y47" i="1"/>
  <c r="Z47" i="1"/>
  <c r="AA47" i="1"/>
  <c r="AB47" i="1"/>
  <c r="AC47" i="1" s="1"/>
  <c r="C48" i="1"/>
  <c r="D48" i="1"/>
  <c r="E48" i="1" s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E49" i="1"/>
  <c r="AA49" i="1"/>
  <c r="AA48" i="1" s="1"/>
  <c r="AB49" i="1"/>
  <c r="E50" i="1"/>
  <c r="AA50" i="1"/>
  <c r="AB50" i="1"/>
  <c r="AC50" i="1" s="1"/>
  <c r="AA51" i="1"/>
  <c r="AB51" i="1"/>
  <c r="AC51" i="1"/>
  <c r="C53" i="1"/>
  <c r="D53" i="1"/>
  <c r="F53" i="1"/>
  <c r="F52" i="1" s="1"/>
  <c r="G53" i="1"/>
  <c r="G52" i="1" s="1"/>
  <c r="H53" i="1"/>
  <c r="H52" i="1" s="1"/>
  <c r="I53" i="1"/>
  <c r="I52" i="1" s="1"/>
  <c r="J53" i="1"/>
  <c r="J52" i="1" s="1"/>
  <c r="K53" i="1"/>
  <c r="K52" i="1" s="1"/>
  <c r="L53" i="1"/>
  <c r="L52" i="1" s="1"/>
  <c r="M53" i="1"/>
  <c r="M52" i="1" s="1"/>
  <c r="N52" i="1" s="1"/>
  <c r="O53" i="1"/>
  <c r="O52" i="1" s="1"/>
  <c r="P53" i="1"/>
  <c r="P52" i="1" s="1"/>
  <c r="Q53" i="1"/>
  <c r="R53" i="1"/>
  <c r="S53" i="1"/>
  <c r="T53" i="1"/>
  <c r="U53" i="1"/>
  <c r="V53" i="1"/>
  <c r="W53" i="1"/>
  <c r="X53" i="1"/>
  <c r="Y53" i="1"/>
  <c r="Z53" i="1"/>
  <c r="E54" i="1"/>
  <c r="AA54" i="1"/>
  <c r="AB54" i="1"/>
  <c r="AC54" i="1"/>
  <c r="E55" i="1"/>
  <c r="AA55" i="1"/>
  <c r="AB55" i="1"/>
  <c r="AC55" i="1"/>
  <c r="E56" i="1"/>
  <c r="AA56" i="1"/>
  <c r="AB56" i="1"/>
  <c r="AC56" i="1"/>
  <c r="C57" i="1"/>
  <c r="D57" i="1"/>
  <c r="E57" i="1"/>
  <c r="F57" i="1"/>
  <c r="G57" i="1"/>
  <c r="H57" i="1"/>
  <c r="I57" i="1"/>
  <c r="J57" i="1"/>
  <c r="K57" i="1"/>
  <c r="L57" i="1"/>
  <c r="M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E58" i="1"/>
  <c r="AA58" i="1"/>
  <c r="AB58" i="1"/>
  <c r="AC58" i="1"/>
  <c r="AA59" i="1"/>
  <c r="AB59" i="1"/>
  <c r="AC59" i="1"/>
  <c r="C60" i="1"/>
  <c r="D60" i="1"/>
  <c r="E60" i="1"/>
  <c r="F60" i="1"/>
  <c r="G60" i="1"/>
  <c r="H60" i="1"/>
  <c r="I60" i="1"/>
  <c r="J60" i="1"/>
  <c r="K60" i="1"/>
  <c r="L60" i="1"/>
  <c r="M60" i="1"/>
  <c r="O60" i="1"/>
  <c r="P60" i="1"/>
  <c r="Q60" i="1"/>
  <c r="R60" i="1"/>
  <c r="S60" i="1"/>
  <c r="T60" i="1"/>
  <c r="U60" i="1"/>
  <c r="V60" i="1"/>
  <c r="W60" i="1"/>
  <c r="X60" i="1"/>
  <c r="AA60" i="1"/>
  <c r="AB60" i="1"/>
  <c r="AC60" i="1"/>
  <c r="E61" i="1"/>
  <c r="AA61" i="1"/>
  <c r="AB61" i="1"/>
  <c r="AC61" i="1"/>
  <c r="E62" i="1"/>
  <c r="AA62" i="1"/>
  <c r="AB62" i="1"/>
  <c r="AC62" i="1"/>
  <c r="E63" i="1"/>
  <c r="AA63" i="1"/>
  <c r="AB63" i="1"/>
  <c r="AC63" i="1"/>
  <c r="E64" i="1"/>
  <c r="AA64" i="1"/>
  <c r="AB64" i="1"/>
  <c r="AC64" i="1" s="1"/>
  <c r="C65" i="1"/>
  <c r="D65" i="1"/>
  <c r="E65" i="1" s="1"/>
  <c r="F65" i="1"/>
  <c r="G65" i="1"/>
  <c r="H65" i="1"/>
  <c r="I65" i="1"/>
  <c r="J65" i="1"/>
  <c r="K65" i="1"/>
  <c r="L65" i="1"/>
  <c r="M65" i="1"/>
  <c r="O65" i="1"/>
  <c r="P65" i="1"/>
  <c r="Q65" i="1"/>
  <c r="Q52" i="1" s="1"/>
  <c r="R65" i="1"/>
  <c r="R52" i="1" s="1"/>
  <c r="S65" i="1"/>
  <c r="S52" i="1" s="1"/>
  <c r="T65" i="1"/>
  <c r="T52" i="1" s="1"/>
  <c r="U65" i="1"/>
  <c r="U52" i="1" s="1"/>
  <c r="V65" i="1"/>
  <c r="V52" i="1" s="1"/>
  <c r="W65" i="1"/>
  <c r="W52" i="1" s="1"/>
  <c r="X65" i="1"/>
  <c r="X52" i="1" s="1"/>
  <c r="Y65" i="1"/>
  <c r="Y52" i="1" s="1"/>
  <c r="Z65" i="1"/>
  <c r="Z52" i="1" s="1"/>
  <c r="AA65" i="1"/>
  <c r="AB65" i="1"/>
  <c r="AC65" i="1" s="1"/>
  <c r="E66" i="1"/>
  <c r="AA66" i="1"/>
  <c r="AB66" i="1"/>
  <c r="AC66" i="1" s="1"/>
  <c r="E67" i="1"/>
  <c r="AA67" i="1"/>
  <c r="AB67" i="1"/>
  <c r="AC67" i="1"/>
  <c r="E68" i="1"/>
  <c r="AA68" i="1"/>
  <c r="AB68" i="1"/>
  <c r="AC68" i="1" s="1"/>
  <c r="E69" i="1"/>
  <c r="AA69" i="1"/>
  <c r="AB69" i="1"/>
  <c r="AC69" i="1" s="1"/>
  <c r="E70" i="1"/>
  <c r="AA70" i="1"/>
  <c r="AB70" i="1"/>
  <c r="AC70" i="1"/>
  <c r="E71" i="1"/>
  <c r="AA71" i="1"/>
  <c r="AB71" i="1"/>
  <c r="AC71" i="1" s="1"/>
  <c r="E72" i="1"/>
  <c r="AA72" i="1"/>
  <c r="AB72" i="1"/>
  <c r="AC72" i="1" s="1"/>
  <c r="E73" i="1"/>
  <c r="AA73" i="1"/>
  <c r="AB73" i="1"/>
  <c r="AC73" i="1" s="1"/>
  <c r="E74" i="1"/>
  <c r="AA74" i="1"/>
  <c r="AB74" i="1"/>
  <c r="AC74" i="1" s="1"/>
  <c r="C75" i="1"/>
  <c r="D75" i="1"/>
  <c r="E75" i="1" s="1"/>
  <c r="F75" i="1"/>
  <c r="G75" i="1"/>
  <c r="H75" i="1"/>
  <c r="I75" i="1"/>
  <c r="J75" i="1"/>
  <c r="K75" i="1"/>
  <c r="L75" i="1"/>
  <c r="M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 s="1"/>
  <c r="E76" i="1"/>
  <c r="AA76" i="1"/>
  <c r="AB76" i="1"/>
  <c r="AC76" i="1" s="1"/>
  <c r="E77" i="1"/>
  <c r="AA77" i="1"/>
  <c r="AC77" i="1" s="1"/>
  <c r="AB77" i="1"/>
  <c r="E78" i="1"/>
  <c r="AA78" i="1"/>
  <c r="AB78" i="1"/>
  <c r="AC78" i="1"/>
  <c r="E79" i="1"/>
  <c r="AA79" i="1"/>
  <c r="AB79" i="1"/>
  <c r="AC79" i="1"/>
  <c r="E80" i="1"/>
  <c r="AA80" i="1"/>
  <c r="AB80" i="1"/>
  <c r="AC80" i="1"/>
  <c r="E81" i="1"/>
  <c r="AA81" i="1"/>
  <c r="AB81" i="1"/>
  <c r="AC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E83" i="1"/>
  <c r="N83" i="1"/>
  <c r="AA83" i="1"/>
  <c r="AA82" i="1" s="1"/>
  <c r="AB83" i="1"/>
  <c r="AB82" i="1" s="1"/>
  <c r="AC82" i="1" s="1"/>
  <c r="AC83" i="1"/>
  <c r="C84" i="1"/>
  <c r="D84" i="1"/>
  <c r="E84" i="1"/>
  <c r="F84" i="1"/>
  <c r="G84" i="1"/>
  <c r="H84" i="1"/>
  <c r="I84" i="1"/>
  <c r="L84" i="1"/>
  <c r="M84" i="1"/>
  <c r="E85" i="1"/>
  <c r="AA85" i="1"/>
  <c r="AA84" i="1" s="1"/>
  <c r="AB85" i="1"/>
  <c r="AB84" i="1" s="1"/>
  <c r="AC84" i="1" s="1"/>
  <c r="AC85" i="1"/>
  <c r="C86" i="1"/>
  <c r="D86" i="1"/>
  <c r="E86" i="1"/>
  <c r="F86" i="1"/>
  <c r="G86" i="1"/>
  <c r="H86" i="1"/>
  <c r="I86" i="1"/>
  <c r="J86" i="1"/>
  <c r="K86" i="1"/>
  <c r="L86" i="1"/>
  <c r="M86" i="1"/>
  <c r="O86" i="1"/>
  <c r="P86" i="1"/>
  <c r="Q86" i="1"/>
  <c r="R86" i="1"/>
  <c r="S86" i="1"/>
  <c r="T86" i="1"/>
  <c r="U86" i="1"/>
  <c r="V86" i="1"/>
  <c r="W86" i="1"/>
  <c r="X86" i="1"/>
  <c r="Y86" i="1"/>
  <c r="Z86" i="1"/>
  <c r="E87" i="1"/>
  <c r="AA87" i="1"/>
  <c r="AA86" i="1" s="1"/>
  <c r="AB87" i="1"/>
  <c r="AB86" i="1" s="1"/>
  <c r="AC86" i="1" s="1"/>
  <c r="AC87" i="1"/>
  <c r="C88" i="1"/>
  <c r="D88" i="1"/>
  <c r="E88" i="1"/>
  <c r="F88" i="1"/>
  <c r="G88" i="1"/>
  <c r="H88" i="1"/>
  <c r="I88" i="1"/>
  <c r="J88" i="1"/>
  <c r="J85" i="1" s="1"/>
  <c r="J84" i="1" s="1"/>
  <c r="K88" i="1"/>
  <c r="K85" i="1" s="1"/>
  <c r="K84" i="1" s="1"/>
  <c r="L88" i="1"/>
  <c r="M88" i="1"/>
  <c r="O88" i="1"/>
  <c r="O85" i="1" s="1"/>
  <c r="O84" i="1" s="1"/>
  <c r="P88" i="1"/>
  <c r="P85" i="1" s="1"/>
  <c r="P84" i="1" s="1"/>
  <c r="Q88" i="1"/>
  <c r="Q85" i="1" s="1"/>
  <c r="Q84" i="1" s="1"/>
  <c r="R88" i="1"/>
  <c r="R85" i="1" s="1"/>
  <c r="R84" i="1" s="1"/>
  <c r="S88" i="1"/>
  <c r="S85" i="1" s="1"/>
  <c r="S84" i="1" s="1"/>
  <c r="T88" i="1"/>
  <c r="T85" i="1" s="1"/>
  <c r="T84" i="1" s="1"/>
  <c r="U88" i="1"/>
  <c r="U85" i="1" s="1"/>
  <c r="U84" i="1" s="1"/>
  <c r="V88" i="1"/>
  <c r="V85" i="1" s="1"/>
  <c r="V84" i="1" s="1"/>
  <c r="W88" i="1"/>
  <c r="W85" i="1" s="1"/>
  <c r="W84" i="1" s="1"/>
  <c r="X88" i="1"/>
  <c r="X85" i="1" s="1"/>
  <c r="X84" i="1" s="1"/>
  <c r="Y88" i="1"/>
  <c r="Y85" i="1" s="1"/>
  <c r="Y84" i="1" s="1"/>
  <c r="Z88" i="1"/>
  <c r="Z85" i="1" s="1"/>
  <c r="Z84" i="1" s="1"/>
  <c r="E89" i="1"/>
  <c r="AA89" i="1"/>
  <c r="AA88" i="1" s="1"/>
  <c r="AB89" i="1"/>
  <c r="AB88" i="1" s="1"/>
  <c r="AC88" i="1" s="1"/>
  <c r="AC89" i="1"/>
  <c r="E90" i="1"/>
  <c r="AA90" i="1"/>
  <c r="AB90" i="1"/>
  <c r="AC90" i="1"/>
  <c r="E91" i="1"/>
  <c r="P91" i="1"/>
  <c r="Q91" i="1"/>
  <c r="R91" i="1"/>
  <c r="S91" i="1"/>
  <c r="T91" i="1"/>
  <c r="U91" i="1"/>
  <c r="V91" i="1"/>
  <c r="W91" i="1"/>
  <c r="X91" i="1"/>
  <c r="C92" i="1"/>
  <c r="D92" i="1"/>
  <c r="E92" i="1"/>
  <c r="F92" i="1"/>
  <c r="F91" i="1" s="1"/>
  <c r="G92" i="1"/>
  <c r="G91" i="1" s="1"/>
  <c r="H92" i="1"/>
  <c r="H91" i="1" s="1"/>
  <c r="I92" i="1"/>
  <c r="I91" i="1" s="1"/>
  <c r="J92" i="1"/>
  <c r="J91" i="1" s="1"/>
  <c r="K92" i="1"/>
  <c r="K91" i="1" s="1"/>
  <c r="L92" i="1"/>
  <c r="L91" i="1" s="1"/>
  <c r="AA91" i="1" s="1"/>
  <c r="M92" i="1"/>
  <c r="M91" i="1" s="1"/>
  <c r="AB91" i="1" s="1"/>
  <c r="AC91" i="1" s="1"/>
  <c r="O92" i="1"/>
  <c r="O91" i="1" s="1"/>
  <c r="P92" i="1"/>
  <c r="Q92" i="1"/>
  <c r="R92" i="1"/>
  <c r="S92" i="1"/>
  <c r="T92" i="1"/>
  <c r="U92" i="1"/>
  <c r="V92" i="1"/>
  <c r="W92" i="1"/>
  <c r="X92" i="1"/>
  <c r="Y92" i="1"/>
  <c r="Z92" i="1"/>
  <c r="E93" i="1"/>
  <c r="AA93" i="1"/>
  <c r="AA92" i="1" s="1"/>
  <c r="AB93" i="1"/>
  <c r="AB92" i="1" s="1"/>
  <c r="AC92" i="1" s="1"/>
  <c r="AC93" i="1"/>
  <c r="E94" i="1"/>
  <c r="AA94" i="1"/>
  <c r="AB94" i="1"/>
  <c r="AC94" i="1"/>
  <c r="C95" i="1"/>
  <c r="D95" i="1"/>
  <c r="E95" i="1"/>
  <c r="F95" i="1"/>
  <c r="G95" i="1"/>
  <c r="H95" i="1"/>
  <c r="I95" i="1"/>
  <c r="J95" i="1"/>
  <c r="K95" i="1"/>
  <c r="L95" i="1"/>
  <c r="M95" i="1"/>
  <c r="O95" i="1"/>
  <c r="P95" i="1"/>
  <c r="Q95" i="1"/>
  <c r="R95" i="1"/>
  <c r="S95" i="1"/>
  <c r="T95" i="1"/>
  <c r="U95" i="1"/>
  <c r="V95" i="1"/>
  <c r="W95" i="1"/>
  <c r="X95" i="1"/>
  <c r="Y95" i="1"/>
  <c r="Z95" i="1"/>
  <c r="E96" i="1"/>
  <c r="AA96" i="1"/>
  <c r="AA95" i="1" s="1"/>
  <c r="AB96" i="1"/>
  <c r="AB95" i="1" s="1"/>
  <c r="AC95" i="1" s="1"/>
  <c r="AC96" i="1"/>
  <c r="N97" i="1"/>
  <c r="AA97" i="1"/>
  <c r="AB97" i="1"/>
  <c r="AC97" i="1"/>
  <c r="C98" i="1"/>
  <c r="D98" i="1"/>
  <c r="E98" i="1"/>
  <c r="F98" i="1"/>
  <c r="G98" i="1"/>
  <c r="H98" i="1"/>
  <c r="I98" i="1"/>
  <c r="J98" i="1"/>
  <c r="K98" i="1"/>
  <c r="L98" i="1"/>
  <c r="M98" i="1"/>
  <c r="O98" i="1"/>
  <c r="P98" i="1"/>
  <c r="Q98" i="1"/>
  <c r="R98" i="1"/>
  <c r="S98" i="1"/>
  <c r="T98" i="1"/>
  <c r="U98" i="1"/>
  <c r="V98" i="1"/>
  <c r="W98" i="1"/>
  <c r="X98" i="1"/>
  <c r="E99" i="1"/>
  <c r="AA99" i="1"/>
  <c r="AA98" i="1" s="1"/>
  <c r="AB99" i="1"/>
  <c r="AB98" i="1" s="1"/>
  <c r="AC98" i="1" s="1"/>
  <c r="AC99" i="1"/>
  <c r="AA100" i="1"/>
  <c r="AB100" i="1"/>
  <c r="AC100" i="1"/>
  <c r="Y101" i="1"/>
  <c r="Y98" i="1" s="1"/>
  <c r="Z101" i="1"/>
  <c r="Z98" i="1" s="1"/>
  <c r="AA101" i="1"/>
  <c r="AB101" i="1"/>
  <c r="AC101" i="1"/>
  <c r="J102" i="1"/>
  <c r="E103" i="1"/>
  <c r="N103" i="1"/>
  <c r="AA103" i="1"/>
  <c r="AB103" i="1"/>
  <c r="AC103" i="1"/>
  <c r="E104" i="1"/>
  <c r="N104" i="1"/>
  <c r="AA104" i="1"/>
  <c r="AB104" i="1"/>
  <c r="AC104" i="1"/>
  <c r="E105" i="1"/>
  <c r="N105" i="1"/>
  <c r="AA105" i="1"/>
  <c r="AB105" i="1"/>
  <c r="AC105" i="1"/>
  <c r="C106" i="1"/>
  <c r="C102" i="1" s="1"/>
  <c r="D106" i="1"/>
  <c r="D102" i="1" s="1"/>
  <c r="E102" i="1" s="1"/>
  <c r="E106" i="1"/>
  <c r="F106" i="1"/>
  <c r="F102" i="1" s="1"/>
  <c r="G106" i="1"/>
  <c r="G102" i="1" s="1"/>
  <c r="H106" i="1"/>
  <c r="H102" i="1" s="1"/>
  <c r="I106" i="1"/>
  <c r="I102" i="1" s="1"/>
  <c r="K106" i="1"/>
  <c r="K102" i="1" s="1"/>
  <c r="M106" i="1"/>
  <c r="M102" i="1" s="1"/>
  <c r="O106" i="1"/>
  <c r="O102" i="1" s="1"/>
  <c r="P106" i="1"/>
  <c r="P102" i="1" s="1"/>
  <c r="Q106" i="1"/>
  <c r="Q102" i="1" s="1"/>
  <c r="R106" i="1"/>
  <c r="R102" i="1" s="1"/>
  <c r="S106" i="1"/>
  <c r="S102" i="1" s="1"/>
  <c r="T106" i="1"/>
  <c r="T102" i="1" s="1"/>
  <c r="U106" i="1"/>
  <c r="U102" i="1" s="1"/>
  <c r="V106" i="1"/>
  <c r="V102" i="1" s="1"/>
  <c r="W106" i="1"/>
  <c r="W102" i="1" s="1"/>
  <c r="X106" i="1"/>
  <c r="X102" i="1" s="1"/>
  <c r="Y106" i="1"/>
  <c r="Y102" i="1" s="1"/>
  <c r="Z106" i="1"/>
  <c r="Z102" i="1" s="1"/>
  <c r="E107" i="1"/>
  <c r="N107" i="1"/>
  <c r="AA107" i="1"/>
  <c r="AA106" i="1" s="1"/>
  <c r="AB107" i="1"/>
  <c r="AB106" i="1" s="1"/>
  <c r="AC106" i="1" s="1"/>
  <c r="AC107" i="1"/>
  <c r="E108" i="1"/>
  <c r="AA108" i="1"/>
  <c r="AB108" i="1"/>
  <c r="AC108" i="1"/>
  <c r="L109" i="1"/>
  <c r="L106" i="1" s="1"/>
  <c r="AA109" i="1"/>
  <c r="AB109" i="1"/>
  <c r="AC109" i="1"/>
  <c r="C110" i="1"/>
  <c r="D110" i="1"/>
  <c r="E110" i="1"/>
  <c r="F110" i="1"/>
  <c r="G110" i="1"/>
  <c r="H110" i="1"/>
  <c r="I110" i="1"/>
  <c r="J110" i="1"/>
  <c r="L110" i="1"/>
  <c r="M110" i="1"/>
  <c r="N110" i="1"/>
  <c r="O110" i="1"/>
  <c r="P110" i="1"/>
  <c r="Q110" i="1"/>
  <c r="R110" i="1"/>
  <c r="S110" i="1"/>
  <c r="C111" i="1"/>
  <c r="D111" i="1"/>
  <c r="E111" i="1"/>
  <c r="F111" i="1"/>
  <c r="G111" i="1"/>
  <c r="H111" i="1"/>
  <c r="I111" i="1"/>
  <c r="J111" i="1"/>
  <c r="L111" i="1"/>
  <c r="M111" i="1"/>
  <c r="O111" i="1"/>
  <c r="P111" i="1"/>
  <c r="Q111" i="1"/>
  <c r="R111" i="1"/>
  <c r="S111" i="1"/>
  <c r="T111" i="1"/>
  <c r="T110" i="1" s="1"/>
  <c r="U111" i="1"/>
  <c r="U110" i="1" s="1"/>
  <c r="W111" i="1"/>
  <c r="W110" i="1" s="1"/>
  <c r="X111" i="1"/>
  <c r="Y111" i="1"/>
  <c r="Y110" i="1" s="1"/>
  <c r="Z111" i="1"/>
  <c r="Z110" i="1" s="1"/>
  <c r="E112" i="1"/>
  <c r="AA112" i="1"/>
  <c r="AB112" i="1"/>
  <c r="AC112" i="1"/>
  <c r="E113" i="1"/>
  <c r="AA113" i="1"/>
  <c r="AA111" i="1" s="1"/>
  <c r="AB113" i="1"/>
  <c r="AB111" i="1" s="1"/>
  <c r="AC113" i="1"/>
  <c r="C114" i="1"/>
  <c r="D114" i="1"/>
  <c r="E114" i="1"/>
  <c r="F114" i="1"/>
  <c r="G114" i="1"/>
  <c r="H114" i="1"/>
  <c r="I114" i="1"/>
  <c r="J114" i="1"/>
  <c r="L114" i="1"/>
  <c r="M114" i="1"/>
  <c r="N114" i="1"/>
  <c r="O114" i="1"/>
  <c r="P114" i="1"/>
  <c r="Q114" i="1"/>
  <c r="R114" i="1"/>
  <c r="S114" i="1"/>
  <c r="T114" i="1"/>
  <c r="U114" i="1"/>
  <c r="W114" i="1"/>
  <c r="Y114" i="1"/>
  <c r="Z114" i="1"/>
  <c r="E115" i="1"/>
  <c r="K115" i="1"/>
  <c r="K114" i="1" s="1"/>
  <c r="K113" i="1" s="1"/>
  <c r="N115" i="1"/>
  <c r="V115" i="1"/>
  <c r="V114" i="1" s="1"/>
  <c r="V113" i="1" s="1"/>
  <c r="X115" i="1"/>
  <c r="X114" i="1" s="1"/>
  <c r="AA115" i="1"/>
  <c r="AA114" i="1" s="1"/>
  <c r="AB115" i="1"/>
  <c r="AB114" i="1" s="1"/>
  <c r="AC114" i="1" s="1"/>
  <c r="AC115" i="1"/>
  <c r="C116" i="1"/>
  <c r="D116" i="1"/>
  <c r="E116" i="1"/>
  <c r="F116" i="1"/>
  <c r="G116" i="1"/>
  <c r="H116" i="1"/>
  <c r="I116" i="1"/>
  <c r="J116" i="1"/>
  <c r="K116" i="1"/>
  <c r="L116" i="1"/>
  <c r="M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E117" i="1"/>
  <c r="AA117" i="1"/>
  <c r="AA116" i="1" s="1"/>
  <c r="AB117" i="1"/>
  <c r="AB116" i="1" s="1"/>
  <c r="AC116" i="1" s="1"/>
  <c r="AC117" i="1"/>
  <c r="C118" i="1"/>
  <c r="D118" i="1"/>
  <c r="E118" i="1"/>
  <c r="F118" i="1"/>
  <c r="G118" i="1"/>
  <c r="H118" i="1"/>
  <c r="I118" i="1"/>
  <c r="J118" i="1"/>
  <c r="K118" i="1"/>
  <c r="L118" i="1"/>
  <c r="M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E119" i="1"/>
  <c r="AA119" i="1"/>
  <c r="AB119" i="1"/>
  <c r="AC119" i="1"/>
  <c r="N120" i="1"/>
  <c r="AA120" i="1"/>
  <c r="AB120" i="1"/>
  <c r="AC120" i="1"/>
  <c r="C121" i="1"/>
  <c r="AA121" i="1" s="1"/>
  <c r="D121" i="1"/>
  <c r="E121" i="1" s="1"/>
  <c r="F121" i="1"/>
  <c r="G121" i="1"/>
  <c r="H121" i="1"/>
  <c r="I121" i="1"/>
  <c r="J121" i="1"/>
  <c r="K121" i="1"/>
  <c r="L121" i="1"/>
  <c r="M121" i="1"/>
  <c r="N121" i="1" s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B121" i="1"/>
  <c r="AC121" i="1" s="1"/>
  <c r="E122" i="1"/>
  <c r="AA122" i="1"/>
  <c r="AB122" i="1"/>
  <c r="AC122" i="1" s="1"/>
  <c r="E123" i="1"/>
  <c r="AA123" i="1"/>
  <c r="AB123" i="1"/>
  <c r="AC123" i="1" s="1"/>
  <c r="E124" i="1"/>
  <c r="AA124" i="1"/>
  <c r="AB124" i="1"/>
  <c r="AC124" i="1" s="1"/>
  <c r="E125" i="1"/>
  <c r="AA125" i="1"/>
  <c r="AB125" i="1"/>
  <c r="AC125" i="1" s="1"/>
  <c r="E126" i="1"/>
  <c r="AA126" i="1"/>
  <c r="AC126" i="1" s="1"/>
  <c r="AB126" i="1"/>
  <c r="N127" i="1"/>
  <c r="AA127" i="1"/>
  <c r="AB127" i="1"/>
  <c r="AC127" i="1"/>
  <c r="Z128" i="1"/>
  <c r="AA129" i="1"/>
  <c r="AB129" i="1"/>
  <c r="AC129" i="1"/>
  <c r="N131" i="1"/>
  <c r="AA131" i="1"/>
  <c r="AB131" i="1"/>
  <c r="AC131" i="1"/>
  <c r="C132" i="1"/>
  <c r="C130" i="1" s="1"/>
  <c r="C128" i="1" s="1"/>
  <c r="D132" i="1"/>
  <c r="D130" i="1" s="1"/>
  <c r="D128" i="1" s="1"/>
  <c r="E128" i="1" s="1"/>
  <c r="F132" i="1"/>
  <c r="F130" i="1" s="1"/>
  <c r="F128" i="1" s="1"/>
  <c r="G132" i="1"/>
  <c r="G130" i="1" s="1"/>
  <c r="G128" i="1" s="1"/>
  <c r="H132" i="1"/>
  <c r="H130" i="1" s="1"/>
  <c r="H128" i="1" s="1"/>
  <c r="I132" i="1"/>
  <c r="I130" i="1" s="1"/>
  <c r="I128" i="1" s="1"/>
  <c r="J132" i="1"/>
  <c r="J130" i="1" s="1"/>
  <c r="J128" i="1" s="1"/>
  <c r="K132" i="1"/>
  <c r="K130" i="1" s="1"/>
  <c r="K128" i="1" s="1"/>
  <c r="L132" i="1"/>
  <c r="L130" i="1" s="1"/>
  <c r="L128" i="1" s="1"/>
  <c r="M132" i="1"/>
  <c r="M130" i="1" s="1"/>
  <c r="M128" i="1" s="1"/>
  <c r="N128" i="1" s="1"/>
  <c r="N132" i="1"/>
  <c r="O132" i="1"/>
  <c r="O130" i="1" s="1"/>
  <c r="O128" i="1" s="1"/>
  <c r="P132" i="1"/>
  <c r="P130" i="1" s="1"/>
  <c r="P128" i="1" s="1"/>
  <c r="Q132" i="1"/>
  <c r="Q130" i="1" s="1"/>
  <c r="Q128" i="1" s="1"/>
  <c r="R132" i="1"/>
  <c r="R130" i="1" s="1"/>
  <c r="R128" i="1" s="1"/>
  <c r="S132" i="1"/>
  <c r="S130" i="1" s="1"/>
  <c r="S128" i="1" s="1"/>
  <c r="T132" i="1"/>
  <c r="T130" i="1" s="1"/>
  <c r="T128" i="1" s="1"/>
  <c r="U132" i="1"/>
  <c r="U130" i="1" s="1"/>
  <c r="U128" i="1" s="1"/>
  <c r="V132" i="1"/>
  <c r="V130" i="1" s="1"/>
  <c r="V128" i="1" s="1"/>
  <c r="W132" i="1"/>
  <c r="W130" i="1" s="1"/>
  <c r="W128" i="1" s="1"/>
  <c r="X132" i="1"/>
  <c r="X130" i="1" s="1"/>
  <c r="X128" i="1" s="1"/>
  <c r="Y132" i="1"/>
  <c r="Y130" i="1" s="1"/>
  <c r="Y128" i="1" s="1"/>
  <c r="Z132" i="1"/>
  <c r="Z130" i="1" s="1"/>
  <c r="N133" i="1"/>
  <c r="AA133" i="1"/>
  <c r="AA132" i="1" s="1"/>
  <c r="AB133" i="1"/>
  <c r="AB132" i="1" s="1"/>
  <c r="AC132" i="1" s="1"/>
  <c r="AC133" i="1"/>
  <c r="N134" i="1"/>
  <c r="AA134" i="1"/>
  <c r="AB134" i="1"/>
  <c r="AC134" i="1"/>
  <c r="N135" i="1"/>
  <c r="AA135" i="1"/>
  <c r="AB135" i="1"/>
  <c r="AC135" i="1"/>
  <c r="N136" i="1"/>
  <c r="AA136" i="1"/>
  <c r="AB136" i="1"/>
  <c r="AC136" i="1"/>
  <c r="N137" i="1"/>
  <c r="AA137" i="1"/>
  <c r="AB137" i="1"/>
  <c r="AC137" i="1"/>
  <c r="N138" i="1"/>
  <c r="AA138" i="1"/>
  <c r="AB138" i="1"/>
  <c r="AC138" i="1"/>
  <c r="AA139" i="1"/>
  <c r="AB139" i="1"/>
  <c r="AC139" i="1"/>
  <c r="C140" i="1"/>
  <c r="AA140" i="1"/>
  <c r="AB140" i="1"/>
  <c r="AC140" i="1"/>
  <c r="AA141" i="1"/>
  <c r="AB141" i="1"/>
  <c r="AC141" i="1"/>
  <c r="C142" i="1"/>
  <c r="D142" i="1"/>
  <c r="E142" i="1"/>
  <c r="F142" i="1"/>
  <c r="G142" i="1"/>
  <c r="H142" i="1"/>
  <c r="I142" i="1"/>
  <c r="J142" i="1"/>
  <c r="K142" i="1"/>
  <c r="L142" i="1"/>
  <c r="M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B142" i="1"/>
  <c r="E143" i="1"/>
  <c r="AA143" i="1"/>
  <c r="AA142" i="1" s="1"/>
  <c r="AC142" i="1" s="1"/>
  <c r="AB143" i="1"/>
  <c r="AC143" i="1"/>
  <c r="N144" i="1"/>
  <c r="AA144" i="1"/>
  <c r="AB144" i="1"/>
  <c r="AC144" i="1"/>
  <c r="C145" i="1"/>
  <c r="G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Y144" i="1" s="1"/>
  <c r="Z145" i="1"/>
  <c r="Z144" i="1" s="1"/>
  <c r="N146" i="1"/>
  <c r="AA146" i="1"/>
  <c r="AA145" i="1" s="1"/>
  <c r="AB146" i="1"/>
  <c r="AB145" i="1" s="1"/>
  <c r="AC145" i="1" s="1"/>
  <c r="AC146" i="1"/>
  <c r="N147" i="1"/>
  <c r="AA147" i="1"/>
  <c r="AB147" i="1"/>
  <c r="AC147" i="1"/>
  <c r="N148" i="1"/>
  <c r="AA148" i="1"/>
  <c r="AB148" i="1"/>
  <c r="AC148" i="1"/>
  <c r="N149" i="1"/>
  <c r="AA149" i="1"/>
  <c r="AB149" i="1"/>
  <c r="AC149" i="1"/>
  <c r="C151" i="1"/>
  <c r="C150" i="1" s="1"/>
  <c r="D151" i="1"/>
  <c r="D150" i="1" s="1"/>
  <c r="E150" i="1" s="1"/>
  <c r="E151" i="1"/>
  <c r="F151" i="1"/>
  <c r="F150" i="1" s="1"/>
  <c r="G151" i="1"/>
  <c r="G150" i="1" s="1"/>
  <c r="H151" i="1"/>
  <c r="H150" i="1" s="1"/>
  <c r="I151" i="1"/>
  <c r="I150" i="1" s="1"/>
  <c r="J151" i="1"/>
  <c r="J150" i="1" s="1"/>
  <c r="K151" i="1"/>
  <c r="K150" i="1" s="1"/>
  <c r="L151" i="1"/>
  <c r="L150" i="1" s="1"/>
  <c r="M151" i="1"/>
  <c r="M150" i="1" s="1"/>
  <c r="N150" i="1" s="1"/>
  <c r="N151" i="1"/>
  <c r="O151" i="1"/>
  <c r="O150" i="1" s="1"/>
  <c r="P151" i="1"/>
  <c r="P150" i="1" s="1"/>
  <c r="Q151" i="1"/>
  <c r="Q150" i="1" s="1"/>
  <c r="R151" i="1"/>
  <c r="R150" i="1" s="1"/>
  <c r="S151" i="1"/>
  <c r="S150" i="1" s="1"/>
  <c r="T151" i="1"/>
  <c r="T150" i="1" s="1"/>
  <c r="U151" i="1"/>
  <c r="U150" i="1" s="1"/>
  <c r="V151" i="1"/>
  <c r="V150" i="1" s="1"/>
  <c r="W151" i="1"/>
  <c r="W150" i="1" s="1"/>
  <c r="X151" i="1"/>
  <c r="X150" i="1" s="1"/>
  <c r="Y151" i="1"/>
  <c r="Y150" i="1" s="1"/>
  <c r="Z151" i="1"/>
  <c r="Z150" i="1" s="1"/>
  <c r="AA151" i="1"/>
  <c r="AA150" i="1" s="1"/>
  <c r="AB151" i="1"/>
  <c r="AB150" i="1" s="1"/>
  <c r="AC150" i="1" s="1"/>
  <c r="AC151" i="1"/>
  <c r="AA152" i="1"/>
  <c r="AB152" i="1"/>
  <c r="AC152" i="1"/>
  <c r="E153" i="1"/>
  <c r="N153" i="1"/>
  <c r="AA153" i="1"/>
  <c r="AB153" i="1"/>
  <c r="AC153" i="1"/>
  <c r="E154" i="1"/>
  <c r="AA154" i="1"/>
  <c r="AB154" i="1"/>
  <c r="AC154" i="1"/>
  <c r="E155" i="1"/>
  <c r="AA155" i="1"/>
  <c r="AB155" i="1"/>
  <c r="AC155" i="1"/>
  <c r="AA156" i="1"/>
  <c r="AB156" i="1"/>
  <c r="AC156" i="1"/>
  <c r="AA157" i="1"/>
  <c r="AB157" i="1"/>
  <c r="AC157" i="1"/>
  <c r="E158" i="1"/>
  <c r="AA158" i="1"/>
  <c r="AB158" i="1"/>
  <c r="AC158" i="1"/>
  <c r="E159" i="1"/>
  <c r="AA159" i="1"/>
  <c r="AB159" i="1"/>
  <c r="AC159" i="1"/>
  <c r="AA160" i="1"/>
  <c r="AB160" i="1"/>
  <c r="E162" i="1"/>
  <c r="AA162" i="1"/>
  <c r="AB162" i="1"/>
  <c r="AC162" i="1"/>
  <c r="AA163" i="1"/>
  <c r="AB163" i="1"/>
  <c r="AC163" i="1"/>
  <c r="E164" i="1"/>
  <c r="AA164" i="1"/>
  <c r="AB164" i="1"/>
  <c r="AC164" i="1"/>
  <c r="AA165" i="1"/>
  <c r="AB165" i="1"/>
  <c r="AC165" i="1"/>
  <c r="C166" i="1"/>
  <c r="D166" i="1"/>
  <c r="E166" i="1"/>
  <c r="F166" i="1"/>
  <c r="G166" i="1"/>
  <c r="H166" i="1"/>
  <c r="I166" i="1"/>
  <c r="J166" i="1"/>
  <c r="K166" i="1"/>
  <c r="L166" i="1"/>
  <c r="M166" i="1"/>
  <c r="O166" i="1"/>
  <c r="P166" i="1"/>
  <c r="Q166" i="1"/>
  <c r="R166" i="1"/>
  <c r="S166" i="1"/>
  <c r="T166" i="1"/>
  <c r="U166" i="1"/>
  <c r="V166" i="1"/>
  <c r="W166" i="1"/>
  <c r="X166" i="1"/>
  <c r="AA166" i="1"/>
  <c r="AB166" i="1"/>
  <c r="AC166" i="1"/>
  <c r="AC12" i="1" l="1"/>
  <c r="E12" i="1"/>
  <c r="E16" i="1"/>
  <c r="M161" i="1"/>
  <c r="N16" i="1"/>
  <c r="AB48" i="1"/>
  <c r="AC49" i="1"/>
  <c r="AA53" i="1"/>
  <c r="AA52" i="1" s="1"/>
  <c r="AA161" i="1" s="1"/>
  <c r="AA167" i="1" s="1"/>
  <c r="C52" i="1"/>
  <c r="C161" i="1" s="1"/>
  <c r="C167" i="1" s="1"/>
  <c r="D52" i="1"/>
  <c r="AB53" i="1"/>
  <c r="E53" i="1"/>
  <c r="L102" i="1"/>
  <c r="N106" i="1"/>
  <c r="AB110" i="1"/>
  <c r="AC110" i="1" s="1"/>
  <c r="AC111" i="1"/>
  <c r="K112" i="1"/>
  <c r="K111" i="1"/>
  <c r="K110" i="1" s="1"/>
  <c r="K161" i="1" s="1"/>
  <c r="K167" i="1" s="1"/>
  <c r="V112" i="1"/>
  <c r="V111" i="1" s="1"/>
  <c r="V110" i="1" s="1"/>
  <c r="V161" i="1" s="1"/>
  <c r="V167" i="1" s="1"/>
  <c r="H161" i="1"/>
  <c r="H167" i="1" s="1"/>
  <c r="F161" i="1"/>
  <c r="F167" i="1" s="1"/>
  <c r="G161" i="1"/>
  <c r="G167" i="1" s="1"/>
  <c r="I161" i="1"/>
  <c r="I167" i="1" s="1"/>
  <c r="J161" i="1"/>
  <c r="J167" i="1" s="1"/>
  <c r="O161" i="1"/>
  <c r="O167" i="1" s="1"/>
  <c r="P161" i="1"/>
  <c r="P167" i="1" s="1"/>
  <c r="R161" i="1"/>
  <c r="R167" i="1" s="1"/>
  <c r="S161" i="1"/>
  <c r="S167" i="1" s="1"/>
  <c r="U161" i="1"/>
  <c r="U167" i="1" s="1"/>
  <c r="W161" i="1"/>
  <c r="W167" i="1" s="1"/>
  <c r="Y161" i="1"/>
  <c r="Z161" i="1"/>
  <c r="AA102" i="1"/>
  <c r="AB102" i="1"/>
  <c r="AC102" i="1" s="1"/>
  <c r="X110" i="1"/>
  <c r="AA110" i="1"/>
  <c r="AA130" i="1"/>
  <c r="AA128" i="1" s="1"/>
  <c r="AB130" i="1"/>
  <c r="Q161" i="1"/>
  <c r="Q167" i="1" s="1"/>
  <c r="T161" i="1"/>
  <c r="T167" i="1" s="1"/>
  <c r="X161" i="1"/>
  <c r="X167" i="1" s="1"/>
  <c r="N161" i="1" l="1"/>
  <c r="M167" i="1"/>
  <c r="N167" i="1" s="1"/>
  <c r="AB52" i="1"/>
  <c r="AC52" i="1" s="1"/>
  <c r="AC53" i="1"/>
  <c r="AB128" i="1"/>
  <c r="AC128" i="1" s="1"/>
  <c r="AC130" i="1"/>
  <c r="AC48" i="1"/>
  <c r="AB161" i="1"/>
  <c r="E52" i="1"/>
  <c r="D161" i="1"/>
  <c r="N102" i="1"/>
  <c r="L161" i="1"/>
  <c r="L167" i="1" s="1"/>
  <c r="AC161" i="1" l="1"/>
  <c r="AB167" i="1"/>
  <c r="AC167" i="1" s="1"/>
  <c r="E161" i="1"/>
  <c r="D167" i="1"/>
  <c r="E167" i="1" s="1"/>
  <c r="Z166" i="1"/>
  <c r="Z165" i="1"/>
  <c r="Z164" i="1"/>
  <c r="Y166" i="1"/>
  <c r="Y165" i="1"/>
  <c r="Y167" i="1"/>
  <c r="Y164" i="1"/>
  <c r="Z167" i="1"/>
</calcChain>
</file>

<file path=xl/sharedStrings.xml><?xml version="1.0" encoding="utf-8"?>
<sst xmlns="http://schemas.openxmlformats.org/spreadsheetml/2006/main" count="366" uniqueCount="339">
  <si>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</si>
  <si>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</si>
  <si>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</si>
  <si>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</si>
  <si>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</si>
  <si>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</si>
  <si>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</si>
  <si>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</si>
  <si>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</si>
  <si>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</si>
  <si>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</si>
  <si>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</si>
  <si>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</si>
  <si>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</si>
  <si>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</si>
  <si>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</si>
  <si>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</si>
  <si>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</si>
  <si>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</si>
  <si>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</si>
  <si>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</si>
  <si>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</si>
  <si>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</si>
  <si>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</si>
  <si>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</si>
  <si>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</si>
  <si>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</si>
  <si>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</si>
  <si>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</si>
  <si>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0180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</si>
  <si>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</si>
  <si>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</si>
  <si>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</si>
  <si>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</si>
  <si>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</si>
  <si>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</si>
  <si>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</si>
  <si>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</si>
  <si>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</si>
  <si>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</si>
  <si>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</si>
  <si>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</si>
  <si>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</si>
  <si>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</si>
  <si>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</si>
  <si>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</si>
  <si>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</si>
  <si>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</si>
  <si>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</si>
  <si>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</si>
  <si>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</si>
  <si>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</si>
  <si>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</si>
  <si>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</si>
  <si>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</si>
  <si>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</si>
  <si>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</si>
  <si>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</si>
  <si>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</si>
  <si>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</si>
  <si>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</si>
  <si>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</si>
  <si>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</si>
  <si>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</si>
  <si>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</si>
  <si>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</si>
  <si>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</si>
  <si>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</si>
  <si>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</si>
  <si>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</si>
  <si>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</si>
  <si>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</si>
  <si>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</si>
  <si>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</si>
  <si>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</si>
  <si>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</si>
  <si>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</si>
  <si>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</si>
  <si>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</si>
  <si>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</si>
  <si>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</si>
  <si>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</si>
  <si>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</si>
  <si>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</si>
  <si>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</si>
  <si>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</si>
  <si>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</si>
  <si>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</si>
  <si>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</si>
  <si>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</si>
  <si>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</si>
  <si>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</si>
  <si>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</si>
  <si>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</si>
  <si>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</si>
  <si>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</si>
  <si>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</si>
  <si>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</si>
  <si>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</si>
  <si>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</si>
  <si>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</si>
  <si>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</si>
  <si>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</si>
  <si>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</si>
  <si>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</si>
  <si>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</si>
  <si>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</si>
  <si>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</si>
  <si>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</si>
  <si>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</si>
  <si>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</si>
  <si>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</si>
  <si>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</si>
  <si>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</si>
  <si>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</si>
  <si>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</si>
  <si>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</si>
  <si>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</si>
  <si>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</si>
  <si>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</si>
  <si>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</si>
  <si>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</si>
  <si>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</si>
  <si>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</si>
  <si>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</si>
  <si>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</si>
  <si>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</si>
  <si>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</si>
  <si>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</si>
  <si>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</si>
  <si>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</si>
  <si>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</si>
  <si>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</si>
  <si>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</si>
  <si>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</si>
  <si>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</si>
  <si>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</si>
  <si>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</si>
  <si>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</si>
  <si>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</si>
  <si>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</si>
  <si>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</si>
  <si>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</si>
  <si>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</si>
  <si>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</si>
  <si>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</si>
  <si>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</si>
  <si>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</si>
  <si>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</si>
  <si>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</si>
  <si>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</si>
  <si>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</si>
  <si>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</si>
  <si>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</si>
  <si>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</si>
  <si>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</si>
  <si>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</si>
  <si>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</si>
  <si>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</si>
  <si>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</si>
  <si>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</si>
  <si>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</si>
  <si>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</si>
  <si>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</si>
  <si>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</si>
  <si>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</si>
  <si>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</si>
  <si>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</si>
  <si>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</si>
  <si>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</si>
  <si>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</si>
  <si>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</si>
  <si>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</si>
  <si>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</si>
  <si>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</si>
  <si>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</si>
  <si>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</si>
  <si>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</si>
  <si>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</si>
  <si>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</si>
  <si>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</si>
  <si>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7600</t>
  </si>
  <si>
    <t>Інші програми та заходи, пов'язані з економічною діяльністю</t>
  </si>
  <si>
    <t>7650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</si>
  <si>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</si>
  <si>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</si>
  <si>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</si>
  <si>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</si>
  <si>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</si>
  <si>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</si>
  <si>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</si>
  <si>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</si>
  <si>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</si>
  <si>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</si>
  <si>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</si>
  <si>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</si>
  <si>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</si>
  <si>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</si>
  <si>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</si>
  <si>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</si>
  <si>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</si>
  <si>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</si>
  <si>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</si>
  <si>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</si>
  <si>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</si>
  <si>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</si>
  <si>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</si>
  <si>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</si>
  <si>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</si>
  <si>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</si>
  <si>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</si>
  <si>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</si>
  <si>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</si>
  <si>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</si>
  <si>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</si>
  <si>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</si>
  <si>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</si>
  <si>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</si>
  <si>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</si>
  <si>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</si>
  <si>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</si>
  <si>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</si>
  <si>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</si>
  <si>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</si>
  <si>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</si>
  <si>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</si>
  <si>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</si>
  <si>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</si>
  <si>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</si>
  <si>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</si>
  <si>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</si>
  <si>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</si>
  <si>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</si>
  <si>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</si>
  <si>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</si>
  <si>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</si>
  <si>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</si>
  <si>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</si>
  <si>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</si>
  <si>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</si>
  <si>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</si>
  <si>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</si>
  <si>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</si>
  <si>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</si>
  <si>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</si>
  <si>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</si>
  <si>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</si>
  <si>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</si>
  <si>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</si>
  <si>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</si>
  <si>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</si>
  <si>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</si>
  <si>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</si>
  <si>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</si>
  <si>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9770</t>
  </si>
  <si>
    <t>Інші субвенції з місцевого бюджету</t>
  </si>
  <si>
    <t>Підтримка і розвиток спортивної інфраструктури</t>
  </si>
  <si>
    <t>1180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</si>
  <si>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</si>
  <si>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</si>
  <si>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</si>
  <si>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</si>
  <si>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</si>
  <si>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</si>
  <si>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</si>
  <si>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</si>
  <si>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</si>
  <si>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</si>
  <si>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</si>
  <si>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</si>
  <si>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</si>
  <si>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</si>
  <si>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</si>
  <si>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</si>
  <si>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</si>
  <si>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</si>
  <si>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</si>
  <si>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1270</t>
  </si>
  <si>
    <t>1290</t>
  </si>
  <si>
    <t>3220</t>
  </si>
  <si>
    <t>7364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</si>
  <si>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</si>
  <si>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</si>
  <si>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</si>
  <si>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Проведення експертної грошової оцінки земельної ділянки чи права на неї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</si>
  <si>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фондів,утворених ВР АР Крим,органами місцевого самоврядування</t>
  </si>
  <si>
    <t>Утримання та ефективна експлуатація об’єктів ЖКГ</t>
  </si>
  <si>
    <t>1183</t>
  </si>
  <si>
    <t>1184</t>
  </si>
  <si>
    <t>1275</t>
  </si>
  <si>
    <t>1276</t>
  </si>
  <si>
    <t>1291</t>
  </si>
  <si>
    <t>1292</t>
  </si>
  <si>
    <t>1500</t>
  </si>
  <si>
    <t>1702</t>
  </si>
  <si>
    <t>5012</t>
  </si>
  <si>
    <t>6090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</si>
  <si>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</si>
  <si>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</si>
  <si>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</si>
  <si>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</si>
  <si>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бюджету), на створення сучасного освітнього простору</t>
  </si>
  <si>
    <t>Реалізація заходів за рахунок освітньої субвенції з державного бюджету місцевим бюджетам (за спеціальним фондом державного бюджету) на створення сучасного освітнього простору</t>
  </si>
  <si>
    <t xml:space="preserve"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</si>
  <si>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</si>
  <si>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</t>
  </si>
  <si>
    <t>Виконання заходів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</si>
  <si>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</si>
  <si>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</si>
  <si>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Проведення навчально-тренувальних зборів і змагань з неолімпійських видів спорту</t>
  </si>
  <si>
    <t>Інша діяльність у сфері житлово-комунального господарства</t>
  </si>
  <si>
    <t>комунальні пос-луги та енергоносії</t>
  </si>
  <si>
    <t>2111</t>
  </si>
  <si>
    <t>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</si>
  <si>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</si>
  <si>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</si>
  <si>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</si>
  <si>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5048</t>
  </si>
  <si>
    <t>Розвиток спортивної інфраструктури</t>
  </si>
  <si>
    <t>7480</t>
  </si>
  <si>
    <t>8420</t>
  </si>
  <si>
    <t>Інші заходи у сфері медіа (засобів масової інформації)</t>
  </si>
  <si>
    <t>25=3+12</t>
  </si>
  <si>
    <t>видатки розвитку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</si>
  <si>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</si>
  <si>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Організаційне, інформаційно-аналітичне та матеріально-технічне забезпечення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</si>
  <si>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Керівництво і управління у відповідній сфері у містах республіканського АРК та обласного значення</t>
  </si>
  <si>
    <t>Забезпечення соціальними послугами за місцем прожи-вання громадян, які не здатні до самообслуговування у зв'язку з похилим віком, хворобою, інвалідністю</t>
  </si>
  <si>
    <t>Заходи державної політики з питань дітей та їх соц.захисту</t>
  </si>
  <si>
    <r>
      <t>Будівництво та регіональний розвиток, у</t>
    </r>
    <r>
      <rPr>
        <sz val="10"/>
        <rFont val="Times New Roman"/>
        <family val="1"/>
        <charset val="204"/>
      </rPr>
      <t xml:space="preserve"> тому числі:</t>
    </r>
  </si>
  <si>
    <t>Виконання проектів у рамках фінансування заходів соціально-економічної компенсації ризику населення, яке проживає на території зони спостереження</t>
  </si>
  <si>
    <t>Видатки бюджету Славутської міської територіальної громади за 9 місяців 2026 року</t>
  </si>
  <si>
    <t>6080</t>
  </si>
  <si>
    <t>Дотації з місцевого бюджету іншим бюджетам</t>
  </si>
  <si>
    <t>9100</t>
  </si>
  <si>
    <t>Реалізація державних та місцевих житлових програм</t>
  </si>
  <si>
    <t>Секретар міської ради</t>
  </si>
  <si>
    <t>Світлана  ФЕДОРЧУК</t>
  </si>
  <si>
    <t>до рішення Славутської міської ради від 30.10.2026 № - 65/2026 «Про затвердження звіту про виконання бюджету Славутської міської територіальної громади за 9 місяців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</si>
</sst>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8" formatCode="0.0"/>
    <numFmt numFmtId="205" formatCode="#,##0.0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9"/>
      <name val="Times New Roman"/>
      <family val="1"/>
      <charset val="204"/>
    </font>
    <font>
      <sz val="13.5"/>
      <name val="Times New Roman"/>
      <family val="1"/>
      <charset val="204"/>
    </font>
    <font>
      <sz val="9.5"/>
      <name val="Times New Roman"/>
      <family val="1"/>
      <charset val="204"/>
    </font>
    <font>
      <sz val="8"/>
      <color rgb="FF000000"/>
      <name val="Tahoma"/>
      <family val="2"/>
      <charset val="204"/>
    </font>
    <font>
      <i/>
      <sz val="10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8" fillId="0" borderId="0"/>
  </cellStyleXfs>
  <cellXfs count="2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 applyFill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1" fontId="0" fillId="0" borderId="0" xfId="0" applyNumberFormat="1" applyFill="1"/>
    <xf numFmtId="0" fontId="10" fillId="0" borderId="1" xfId="0" applyFont="1" applyFill="1" applyBorder="1" applyAlignment="1" applyProtection="1">
      <alignment horizontal="left" vertical="center" wrapText="1"/>
      <protection hidden="1"/>
    </xf>
    <xf numFmtId="0" fontId="16" fillId="0" borderId="1" xfId="0" applyFont="1" applyFill="1" applyBorder="1" applyAlignment="1" applyProtection="1">
      <alignment horizontal="left" vertical="center" wrapText="1"/>
      <protection hidden="1"/>
    </xf>
    <xf numFmtId="0" fontId="1" fillId="0" borderId="1" xfId="0" applyFont="1" applyFill="1" applyBorder="1" applyAlignment="1" applyProtection="1">
      <alignment horizontal="left" vertical="center" wrapText="1"/>
      <protection hidden="1"/>
    </xf>
    <xf numFmtId="0" fontId="2" fillId="0" borderId="1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/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1" fillId="0" borderId="0" xfId="0" applyFont="1" applyFill="1"/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24" fillId="0" borderId="1" xfId="0" applyFont="1" applyFill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98" fontId="2" fillId="3" borderId="1" xfId="0" applyNumberFormat="1" applyFont="1" applyFill="1" applyBorder="1" applyAlignment="1">
      <alignment vertical="center"/>
    </xf>
    <xf numFmtId="198" fontId="2" fillId="0" borderId="1" xfId="0" applyNumberFormat="1" applyFont="1" applyBorder="1" applyAlignment="1">
      <alignment vertical="center"/>
    </xf>
    <xf numFmtId="198" fontId="10" fillId="0" borderId="1" xfId="0" applyNumberFormat="1" applyFont="1" applyBorder="1" applyAlignment="1">
      <alignment vertical="center"/>
    </xf>
    <xf numFmtId="198" fontId="7" fillId="0" borderId="1" xfId="0" applyNumberFormat="1" applyFont="1" applyBorder="1" applyAlignment="1">
      <alignment vertical="center"/>
    </xf>
    <xf numFmtId="198" fontId="1" fillId="0" borderId="1" xfId="0" applyNumberFormat="1" applyFont="1" applyBorder="1" applyAlignment="1">
      <alignment vertical="center"/>
    </xf>
    <xf numFmtId="198" fontId="2" fillId="4" borderId="1" xfId="0" applyNumberFormat="1" applyFont="1" applyFill="1" applyBorder="1" applyAlignment="1">
      <alignment vertical="center"/>
    </xf>
    <xf numFmtId="198" fontId="1" fillId="0" borderId="1" xfId="0" applyNumberFormat="1" applyFont="1" applyFill="1" applyBorder="1" applyAlignment="1">
      <alignment vertical="center"/>
    </xf>
    <xf numFmtId="198" fontId="2" fillId="5" borderId="1" xfId="0" applyNumberFormat="1" applyFont="1" applyFill="1" applyBorder="1" applyAlignment="1">
      <alignment vertical="center"/>
    </xf>
    <xf numFmtId="198" fontId="2" fillId="3" borderId="1" xfId="0" applyNumberFormat="1" applyFont="1" applyFill="1" applyBorder="1" applyAlignment="1">
      <alignment horizontal="right" vertical="center"/>
    </xf>
    <xf numFmtId="198" fontId="2" fillId="0" borderId="1" xfId="0" applyNumberFormat="1" applyFont="1" applyBorder="1" applyAlignment="1">
      <alignment horizontal="right" vertical="center"/>
    </xf>
    <xf numFmtId="198" fontId="1" fillId="0" borderId="1" xfId="0" applyNumberFormat="1" applyFont="1" applyBorder="1" applyAlignment="1">
      <alignment horizontal="right" vertical="center"/>
    </xf>
    <xf numFmtId="198" fontId="10" fillId="0" borderId="1" xfId="0" applyNumberFormat="1" applyFont="1" applyBorder="1" applyAlignment="1">
      <alignment horizontal="right" vertical="center"/>
    </xf>
    <xf numFmtId="198" fontId="2" fillId="4" borderId="1" xfId="0" applyNumberFormat="1" applyFont="1" applyFill="1" applyBorder="1" applyAlignment="1">
      <alignment horizontal="right" vertical="center"/>
    </xf>
    <xf numFmtId="198" fontId="1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vertical="center"/>
    </xf>
    <xf numFmtId="198" fontId="7" fillId="0" borderId="1" xfId="0" applyNumberFormat="1" applyFont="1" applyBorder="1" applyAlignment="1">
      <alignment horizontal="right" vertical="center"/>
    </xf>
    <xf numFmtId="198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198" fontId="7" fillId="0" borderId="1" xfId="0" applyNumberFormat="1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98" fontId="7" fillId="2" borderId="1" xfId="0" applyNumberFormat="1" applyFont="1" applyFill="1" applyBorder="1" applyAlignment="1">
      <alignment vertical="center"/>
    </xf>
    <xf numFmtId="198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98" fontId="16" fillId="0" borderId="1" xfId="0" applyNumberFormat="1" applyFont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3" fontId="2" fillId="7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  <protection hidden="1"/>
    </xf>
    <xf numFmtId="3" fontId="2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5" fillId="0" borderId="0" xfId="0" applyFont="1"/>
    <xf numFmtId="1" fontId="0" fillId="0" borderId="0" xfId="0" applyNumberFormat="1" applyFont="1"/>
    <xf numFmtId="49" fontId="2" fillId="7" borderId="1" xfId="0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left" vertical="center" wrapText="1"/>
    </xf>
    <xf numFmtId="198" fontId="2" fillId="7" borderId="1" xfId="0" applyNumberFormat="1" applyFont="1" applyFill="1" applyBorder="1" applyAlignment="1">
      <alignment vertical="center"/>
    </xf>
    <xf numFmtId="198" fontId="2" fillId="7" borderId="1" xfId="0" applyNumberFormat="1" applyFont="1" applyFill="1" applyBorder="1" applyAlignment="1">
      <alignment horizontal="right" vertical="center"/>
    </xf>
    <xf numFmtId="3" fontId="2" fillId="8" borderId="1" xfId="0" applyNumberFormat="1" applyFont="1" applyFill="1" applyBorder="1" applyAlignment="1">
      <alignment vertical="center"/>
    </xf>
    <xf numFmtId="198" fontId="2" fillId="8" borderId="1" xfId="0" applyNumberFormat="1" applyFont="1" applyFill="1" applyBorder="1" applyAlignment="1">
      <alignment horizontal="right" vertical="center"/>
    </xf>
    <xf numFmtId="2" fontId="16" fillId="0" borderId="1" xfId="0" applyNumberFormat="1" applyFont="1" applyBorder="1" applyAlignment="1">
      <alignment horizontal="left" vertical="center" wrapText="1"/>
    </xf>
    <xf numFmtId="0" fontId="15" fillId="0" borderId="0" xfId="0" applyFont="1"/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15" fillId="0" borderId="0" xfId="0" applyFont="1" applyFill="1"/>
    <xf numFmtId="0" fontId="14" fillId="0" borderId="0" xfId="0" applyFont="1"/>
    <xf numFmtId="37" fontId="29" fillId="9" borderId="15" xfId="0" applyNumberFormat="1" applyFont="1" applyFill="1" applyBorder="1" applyAlignment="1">
      <alignment horizontal="left" vertical="center" wrapText="1"/>
    </xf>
    <xf numFmtId="1" fontId="1" fillId="10" borderId="0" xfId="0" applyNumberFormat="1" applyFont="1" applyFill="1"/>
    <xf numFmtId="1" fontId="4" fillId="10" borderId="2" xfId="0" applyNumberFormat="1" applyFont="1" applyFill="1" applyBorder="1" applyAlignment="1">
      <alignment horizontal="center" vertical="center" wrapText="1"/>
    </xf>
    <xf numFmtId="1" fontId="4" fillId="10" borderId="1" xfId="0" applyNumberFormat="1" applyFont="1" applyFill="1" applyBorder="1" applyAlignment="1">
      <alignment horizontal="center" vertical="center" wrapText="1"/>
    </xf>
    <xf numFmtId="1" fontId="16" fillId="10" borderId="1" xfId="0" applyNumberFormat="1" applyFont="1" applyFill="1" applyBorder="1" applyAlignment="1">
      <alignment horizontal="center" vertical="center" wrapText="1"/>
    </xf>
    <xf numFmtId="3" fontId="1" fillId="10" borderId="1" xfId="0" applyNumberFormat="1" applyFont="1" applyFill="1" applyBorder="1" applyAlignment="1">
      <alignment vertical="center"/>
    </xf>
    <xf numFmtId="3" fontId="16" fillId="10" borderId="1" xfId="0" applyNumberFormat="1" applyFont="1" applyFill="1" applyBorder="1" applyAlignment="1">
      <alignment vertical="center"/>
    </xf>
    <xf numFmtId="3" fontId="7" fillId="10" borderId="1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2" fillId="10" borderId="1" xfId="0" applyNumberFormat="1" applyFont="1" applyFill="1" applyBorder="1" applyAlignment="1">
      <alignment vertical="center"/>
    </xf>
    <xf numFmtId="1" fontId="0" fillId="10" borderId="0" xfId="0" applyNumberFormat="1" applyFont="1" applyFill="1"/>
    <xf numFmtId="205" fontId="2" fillId="7" borderId="1" xfId="0" applyNumberFormat="1" applyFont="1" applyFill="1" applyBorder="1" applyAlignment="1">
      <alignment vertical="center"/>
    </xf>
    <xf numFmtId="198" fontId="16" fillId="0" borderId="1" xfId="0" applyNumberFormat="1" applyFont="1" applyBorder="1" applyAlignment="1">
      <alignment vertical="center"/>
    </xf>
    <xf numFmtId="198" fontId="2" fillId="2" borderId="1" xfId="0" applyNumberFormat="1" applyFont="1" applyFill="1" applyBorder="1" applyAlignment="1">
      <alignment vertical="center"/>
    </xf>
    <xf numFmtId="198" fontId="10" fillId="2" borderId="1" xfId="0" applyNumberFormat="1" applyFont="1" applyFill="1" applyBorder="1" applyAlignment="1">
      <alignment horizontal="right" vertical="center"/>
    </xf>
    <xf numFmtId="1" fontId="26" fillId="0" borderId="0" xfId="0" applyNumberFormat="1" applyFont="1" applyAlignment="1">
      <alignment horizontal="left"/>
    </xf>
    <xf numFmtId="0" fontId="26" fillId="0" borderId="0" xfId="0" applyFont="1"/>
    <xf numFmtId="49" fontId="15" fillId="4" borderId="8" xfId="0" applyNumberFormat="1" applyFont="1" applyFill="1" applyBorder="1" applyAlignment="1">
      <alignment horizontal="center" vertical="center"/>
    </xf>
    <xf numFmtId="49" fontId="15" fillId="4" borderId="10" xfId="0" applyNumberFormat="1" applyFont="1" applyFill="1" applyBorder="1" applyAlignment="1">
      <alignment horizontal="center" vertical="center"/>
    </xf>
    <xf numFmtId="1" fontId="4" fillId="10" borderId="8" xfId="0" applyNumberFormat="1" applyFont="1" applyFill="1" applyBorder="1" applyAlignment="1">
      <alignment horizontal="center" vertical="center" wrapText="1"/>
    </xf>
    <xf numFmtId="1" fontId="4" fillId="10" borderId="10" xfId="0" applyNumberFormat="1" applyFont="1" applyFill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/>
    <xf numFmtId="1" fontId="7" fillId="0" borderId="8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/>
    <xf numFmtId="1" fontId="4" fillId="0" borderId="8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49" fontId="6" fillId="5" borderId="8" xfId="0" applyNumberFormat="1" applyFont="1" applyFill="1" applyBorder="1" applyAlignment="1">
      <alignment vertical="center" wrapText="1"/>
    </xf>
    <xf numFmtId="0" fontId="13" fillId="5" borderId="10" xfId="0" applyFont="1" applyFill="1" applyBorder="1" applyAlignment="1">
      <alignment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14" xfId="0" applyFont="1" applyBorder="1"/>
    <xf numFmtId="0" fontId="12" fillId="0" borderId="2" xfId="0" applyFont="1" applyBorder="1"/>
    <xf numFmtId="0" fontId="14" fillId="0" borderId="4" xfId="0" applyFont="1" applyBorder="1" applyAlignment="1">
      <alignment horizontal="center" vertical="center" wrapText="1"/>
    </xf>
    <xf numFmtId="0" fontId="18" fillId="0" borderId="14" xfId="0" applyFont="1" applyBorder="1"/>
    <xf numFmtId="0" fontId="18" fillId="0" borderId="2" xfId="0" applyFont="1" applyBorder="1"/>
    <xf numFmtId="2" fontId="19" fillId="0" borderId="8" xfId="0" applyNumberFormat="1" applyFont="1" applyBorder="1" applyAlignment="1">
      <alignment horizontal="center" vertical="center" wrapText="1"/>
    </xf>
    <xf numFmtId="2" fontId="20" fillId="0" borderId="9" xfId="0" applyNumberFormat="1" applyFont="1" applyBorder="1" applyAlignment="1"/>
    <xf numFmtId="0" fontId="0" fillId="0" borderId="9" xfId="0" applyBorder="1" applyAlignment="1"/>
    <xf numFmtId="0" fontId="0" fillId="0" borderId="10" xfId="0" applyBorder="1" applyAlignment="1"/>
    <xf numFmtId="1" fontId="5" fillId="0" borderId="9" xfId="0" applyNumberFormat="1" applyFont="1" applyBorder="1" applyAlignment="1"/>
    <xf numFmtId="1" fontId="5" fillId="0" borderId="10" xfId="0" applyNumberFormat="1" applyFont="1" applyBorder="1"/>
    <xf numFmtId="1" fontId="2" fillId="0" borderId="0" xfId="0" applyNumberFormat="1" applyFont="1" applyAlignment="1">
      <alignment horizontal="center"/>
    </xf>
    <xf numFmtId="2" fontId="6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/>
    <xf numFmtId="2" fontId="13" fillId="0" borderId="7" xfId="0" applyNumberFormat="1" applyFont="1" applyBorder="1"/>
    <xf numFmtId="2" fontId="13" fillId="0" borderId="11" xfId="0" applyNumberFormat="1" applyFont="1" applyBorder="1"/>
    <xf numFmtId="2" fontId="13" fillId="0" borderId="12" xfId="0" applyNumberFormat="1" applyFont="1" applyBorder="1"/>
    <xf numFmtId="2" fontId="13" fillId="0" borderId="13" xfId="0" applyNumberFormat="1" applyFont="1" applyBorder="1"/>
    <xf numFmtId="1" fontId="7" fillId="0" borderId="5" xfId="0" applyNumberFormat="1" applyFont="1" applyBorder="1" applyAlignment="1">
      <alignment horizontal="center" vertical="center" wrapText="1"/>
    </xf>
    <xf numFmtId="1" fontId="8" fillId="0" borderId="7" xfId="0" applyNumberFormat="1" applyFont="1" applyBorder="1"/>
    <xf numFmtId="1" fontId="8" fillId="0" borderId="11" xfId="0" applyNumberFormat="1" applyFont="1" applyBorder="1"/>
    <xf numFmtId="1" fontId="8" fillId="0" borderId="13" xfId="0" applyNumberFormat="1" applyFont="1" applyBorder="1"/>
    <xf numFmtId="1" fontId="27" fillId="0" borderId="0" xfId="0" applyNumberFormat="1" applyFont="1" applyAlignment="1">
      <alignment horizontal="center" vertical="center" wrapText="1"/>
    </xf>
    <xf numFmtId="1" fontId="5" fillId="0" borderId="9" xfId="0" applyNumberFormat="1" applyFont="1" applyBorder="1"/>
    <xf numFmtId="2" fontId="15" fillId="0" borderId="5" xfId="0" applyNumberFormat="1" applyFont="1" applyFill="1" applyBorder="1" applyAlignment="1">
      <alignment horizontal="center" vertical="center" wrapText="1"/>
    </xf>
    <xf numFmtId="2" fontId="21" fillId="0" borderId="6" xfId="0" applyNumberFormat="1" applyFont="1" applyFill="1" applyBorder="1" applyAlignment="1"/>
    <xf numFmtId="2" fontId="21" fillId="0" borderId="7" xfId="0" applyNumberFormat="1" applyFont="1" applyFill="1" applyBorder="1" applyAlignment="1"/>
    <xf numFmtId="2" fontId="21" fillId="0" borderId="11" xfId="0" applyNumberFormat="1" applyFont="1" applyFill="1" applyBorder="1" applyAlignment="1"/>
    <xf numFmtId="2" fontId="21" fillId="0" borderId="12" xfId="0" applyNumberFormat="1" applyFont="1" applyFill="1" applyBorder="1" applyAlignment="1"/>
    <xf numFmtId="2" fontId="21" fillId="0" borderId="13" xfId="0" applyNumberFormat="1" applyFont="1" applyFill="1" applyBorder="1" applyAlignment="1"/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 applyAlignment="1"/>
    <xf numFmtId="2" fontId="20" fillId="0" borderId="7" xfId="0" applyNumberFormat="1" applyFont="1" applyBorder="1" applyAlignment="1"/>
    <xf numFmtId="1" fontId="4" fillId="0" borderId="9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/>
    <xf numFmtId="1" fontId="5" fillId="0" borderId="2" xfId="0" applyNumberFormat="1" applyFont="1" applyBorder="1"/>
  </cellXfs>
  <cellStyles count="2">
    <cellStyle name="Звичайний" xfId="0" builtinId="0"/>
    <cellStyle name="Обычный 2" xfId="1" xr:uid="{969F2696-445F-4BA0-97F3-08BC6DF841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D8157-8DF8-4EA5-961A-5E95AE6036F6}">
  <sheetPr>
    <pageSetUpPr fitToPage="1"/>
  </sheetPr>
  <dimension ref="A1:AF234"/>
  <sheetViews>
    <sheetView tabSelected="1" view="pageBreakPreview" topLeftCell="C81" zoomScale="90" zoomScaleNormal="90" zoomScaleSheetLayoutView="90" workbookViewId="0">
      <selection activeCell="O243" sqref="O243"/>
    </sheetView>
  </sheetViews>
  <sheetFormatPr defaultRowHeight="12.75" x14ac:dyDescent="0.2"/>
  <cols>
    <col min="1" max="1" width="6.28515625" customWidth="1"/>
    <col min="2" max="2" width="56.5703125" style="34" customWidth="1"/>
    <col min="3" max="3" width="11.42578125" style="25" customWidth="1"/>
    <col min="4" max="4" width="11" style="25" customWidth="1"/>
    <col min="5" max="5" width="6" style="4" customWidth="1"/>
    <col min="6" max="6" width="11.42578125" style="25" customWidth="1"/>
    <col min="7" max="7" width="10.42578125" style="25" customWidth="1"/>
    <col min="8" max="8" width="9.85546875" style="25" customWidth="1"/>
    <col min="9" max="9" width="9.28515625" style="25" customWidth="1"/>
    <col min="10" max="10" width="9.42578125" style="118" customWidth="1"/>
    <col min="11" max="11" width="9.140625" style="25" customWidth="1"/>
    <col min="12" max="12" width="9.85546875" style="25" customWidth="1"/>
    <col min="13" max="13" width="10.7109375" style="25" customWidth="1"/>
    <col min="14" max="14" width="6.5703125" style="4" customWidth="1"/>
    <col min="15" max="15" width="9.5703125" style="25" customWidth="1"/>
    <col min="16" max="17" width="8.7109375" style="25" customWidth="1"/>
    <col min="18" max="18" width="7.85546875" style="25" customWidth="1"/>
    <col min="19" max="19" width="7.42578125" style="25" customWidth="1"/>
    <col min="20" max="20" width="8.28515625" style="25" customWidth="1"/>
    <col min="21" max="21" width="10.28515625" style="118" customWidth="1"/>
    <col min="22" max="22" width="8.85546875" style="25" customWidth="1"/>
    <col min="23" max="23" width="9.85546875" style="141" customWidth="1"/>
    <col min="24" max="24" width="9" style="141" customWidth="1"/>
    <col min="25" max="25" width="12.42578125" style="25" hidden="1" customWidth="1"/>
    <col min="26" max="26" width="11.5703125" style="25" hidden="1" customWidth="1"/>
    <col min="27" max="27" width="12.140625" style="29" customWidth="1"/>
    <col min="28" max="28" width="10.5703125" style="25" customWidth="1"/>
    <col min="29" max="29" width="6.42578125" style="4" customWidth="1"/>
  </cols>
  <sheetData>
    <row r="1" spans="1:29" s="1" customFormat="1" ht="14.25" customHeight="1" x14ac:dyDescent="0.2">
      <c r="C1" s="6"/>
      <c r="D1" s="6"/>
      <c r="E1" s="3"/>
      <c r="F1" s="6"/>
      <c r="G1" s="6"/>
      <c r="H1" s="6"/>
      <c r="I1" s="6"/>
      <c r="J1" s="6"/>
      <c r="K1" s="6"/>
      <c r="L1" s="6"/>
      <c r="M1" s="6"/>
      <c r="N1" s="3"/>
      <c r="O1" s="6"/>
      <c r="P1" s="6"/>
      <c r="Q1" s="6"/>
      <c r="R1" s="6"/>
      <c r="S1" s="6"/>
      <c r="T1" s="6"/>
      <c r="U1" s="174" t="s">
        <v>205</v>
      </c>
      <c r="V1" s="174"/>
      <c r="W1" s="174"/>
      <c r="X1" s="174"/>
      <c r="Y1" s="174"/>
      <c r="Z1" s="174"/>
      <c r="AA1" s="174"/>
      <c r="AB1" s="174"/>
      <c r="AC1" s="174"/>
    </row>
    <row r="2" spans="1:29" s="1" customFormat="1" ht="41.25" customHeight="1" x14ac:dyDescent="0.2">
      <c r="C2" s="6"/>
      <c r="D2" s="6"/>
      <c r="E2" s="3"/>
      <c r="F2" s="6"/>
      <c r="G2" s="6"/>
      <c r="H2" s="6"/>
      <c r="I2" s="6"/>
      <c r="J2" s="6"/>
      <c r="K2" s="6"/>
      <c r="L2" s="6"/>
      <c r="M2" s="6"/>
      <c r="N2" s="3"/>
      <c r="O2" s="6"/>
      <c r="P2" s="6"/>
      <c r="Q2" s="6"/>
      <c r="R2" s="6"/>
      <c r="S2" s="6"/>
      <c r="T2" s="185" t="s">
        <v>338</v>
      </c>
      <c r="U2" s="185"/>
      <c r="V2" s="185"/>
      <c r="W2" s="185"/>
      <c r="X2" s="185"/>
      <c r="Y2" s="185"/>
      <c r="Z2" s="185"/>
      <c r="AA2" s="185"/>
      <c r="AB2" s="185"/>
      <c r="AC2" s="185"/>
    </row>
    <row r="3" spans="1:29" s="1" customFormat="1" ht="6" customHeight="1" x14ac:dyDescent="0.2">
      <c r="C3" s="6"/>
      <c r="D3" s="6"/>
      <c r="E3" s="3"/>
      <c r="F3" s="6"/>
      <c r="G3" s="6"/>
      <c r="H3" s="6"/>
      <c r="I3" s="6"/>
      <c r="J3" s="6"/>
      <c r="K3" s="6"/>
      <c r="L3" s="6"/>
      <c r="M3" s="6"/>
      <c r="N3" s="3"/>
      <c r="O3" s="6"/>
      <c r="P3" s="6"/>
      <c r="Q3" s="6"/>
      <c r="R3" s="6"/>
      <c r="S3" s="6"/>
      <c r="T3" s="6"/>
      <c r="U3" s="6"/>
      <c r="V3" s="6"/>
      <c r="W3" s="132"/>
      <c r="X3" s="132"/>
      <c r="Y3" s="6"/>
      <c r="Z3" s="6"/>
      <c r="AA3" s="26"/>
      <c r="AB3" s="6"/>
      <c r="AC3" s="3"/>
    </row>
    <row r="4" spans="1:29" s="1" customFormat="1" ht="16.5" customHeight="1" x14ac:dyDescent="0.25">
      <c r="A4" s="160" t="s">
        <v>331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6"/>
      <c r="AC4" s="3"/>
    </row>
    <row r="5" spans="1:29" s="1" customFormat="1" ht="18" customHeight="1" x14ac:dyDescent="0.25">
      <c r="A5" s="160" t="s">
        <v>92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6"/>
      <c r="AC5" s="3"/>
    </row>
    <row r="6" spans="1:29" s="1" customFormat="1" x14ac:dyDescent="0.2">
      <c r="C6" s="6"/>
      <c r="D6" s="6"/>
      <c r="E6" s="3"/>
      <c r="F6" s="6"/>
      <c r="G6" s="6"/>
      <c r="H6" s="6"/>
      <c r="I6" s="6"/>
      <c r="J6" s="6"/>
      <c r="K6" s="6"/>
      <c r="L6" s="6"/>
      <c r="M6" s="6"/>
      <c r="N6" s="3"/>
      <c r="O6" s="6"/>
      <c r="P6" s="6"/>
      <c r="Q6" s="6"/>
      <c r="R6" s="6"/>
      <c r="S6" s="6"/>
      <c r="T6" s="6"/>
      <c r="U6" s="6"/>
      <c r="V6" s="6"/>
      <c r="W6" s="132"/>
      <c r="X6" s="132"/>
      <c r="Y6" s="6"/>
      <c r="Z6" s="6"/>
      <c r="AA6" s="27" t="s">
        <v>276</v>
      </c>
      <c r="AB6" s="6"/>
      <c r="AC6" s="3"/>
    </row>
    <row r="7" spans="1:29" s="1" customFormat="1" ht="16.5" customHeight="1" x14ac:dyDescent="0.2">
      <c r="A7" s="162" t="s">
        <v>27</v>
      </c>
      <c r="B7" s="165" t="s">
        <v>26</v>
      </c>
      <c r="C7" s="168" t="s">
        <v>0</v>
      </c>
      <c r="D7" s="169"/>
      <c r="E7" s="169"/>
      <c r="F7" s="169"/>
      <c r="G7" s="169"/>
      <c r="H7" s="169"/>
      <c r="I7" s="169"/>
      <c r="J7" s="170"/>
      <c r="K7" s="171"/>
      <c r="L7" s="199" t="s">
        <v>5</v>
      </c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1"/>
      <c r="AA7" s="187" t="s">
        <v>10</v>
      </c>
      <c r="AB7" s="188"/>
      <c r="AC7" s="189"/>
    </row>
    <row r="8" spans="1:29" s="1" customFormat="1" x14ac:dyDescent="0.2">
      <c r="A8" s="163"/>
      <c r="B8" s="166"/>
      <c r="C8" s="175" t="s">
        <v>1</v>
      </c>
      <c r="D8" s="176"/>
      <c r="E8" s="177"/>
      <c r="F8" s="156" t="s">
        <v>2</v>
      </c>
      <c r="G8" s="172"/>
      <c r="H8" s="172"/>
      <c r="I8" s="172"/>
      <c r="J8" s="170"/>
      <c r="K8" s="171"/>
      <c r="L8" s="175" t="s">
        <v>1</v>
      </c>
      <c r="M8" s="176"/>
      <c r="N8" s="177"/>
      <c r="O8" s="181" t="s">
        <v>6</v>
      </c>
      <c r="P8" s="182"/>
      <c r="Q8" s="156" t="s">
        <v>2</v>
      </c>
      <c r="R8" s="186"/>
      <c r="S8" s="186"/>
      <c r="T8" s="173"/>
      <c r="U8" s="154" t="s">
        <v>7</v>
      </c>
      <c r="V8" s="155"/>
      <c r="W8" s="156" t="s">
        <v>2</v>
      </c>
      <c r="X8" s="202"/>
      <c r="Y8" s="172"/>
      <c r="Z8" s="203"/>
      <c r="AA8" s="190"/>
      <c r="AB8" s="191"/>
      <c r="AC8" s="192"/>
    </row>
    <row r="9" spans="1:29" s="1" customFormat="1" ht="36" customHeight="1" x14ac:dyDescent="0.2">
      <c r="A9" s="163"/>
      <c r="B9" s="166"/>
      <c r="C9" s="178"/>
      <c r="D9" s="179"/>
      <c r="E9" s="180"/>
      <c r="F9" s="152" t="s">
        <v>202</v>
      </c>
      <c r="G9" s="153"/>
      <c r="H9" s="152" t="s">
        <v>4</v>
      </c>
      <c r="I9" s="153"/>
      <c r="J9" s="152" t="s">
        <v>323</v>
      </c>
      <c r="K9" s="153"/>
      <c r="L9" s="178"/>
      <c r="M9" s="179"/>
      <c r="N9" s="180"/>
      <c r="O9" s="183"/>
      <c r="P9" s="184"/>
      <c r="Q9" s="156" t="s">
        <v>3</v>
      </c>
      <c r="R9" s="173"/>
      <c r="S9" s="156" t="s">
        <v>311</v>
      </c>
      <c r="T9" s="173"/>
      <c r="U9" s="195" t="s">
        <v>18</v>
      </c>
      <c r="V9" s="195" t="s">
        <v>207</v>
      </c>
      <c r="W9" s="150" t="s">
        <v>8</v>
      </c>
      <c r="X9" s="151"/>
      <c r="Y9" s="156" t="s">
        <v>9</v>
      </c>
      <c r="Z9" s="157"/>
      <c r="AA9" s="193" t="s">
        <v>18</v>
      </c>
      <c r="AB9" s="195" t="s">
        <v>207</v>
      </c>
      <c r="AC9" s="197" t="s">
        <v>206</v>
      </c>
    </row>
    <row r="10" spans="1:29" s="1" customFormat="1" ht="28.5" customHeight="1" x14ac:dyDescent="0.2">
      <c r="A10" s="164"/>
      <c r="B10" s="167"/>
      <c r="C10" s="24" t="s">
        <v>18</v>
      </c>
      <c r="D10" s="24" t="s">
        <v>207</v>
      </c>
      <c r="E10" s="5" t="s">
        <v>191</v>
      </c>
      <c r="F10" s="24" t="s">
        <v>18</v>
      </c>
      <c r="G10" s="24" t="s">
        <v>207</v>
      </c>
      <c r="H10" s="28" t="s">
        <v>18</v>
      </c>
      <c r="I10" s="24" t="s">
        <v>207</v>
      </c>
      <c r="J10" s="28" t="s">
        <v>18</v>
      </c>
      <c r="K10" s="24" t="s">
        <v>207</v>
      </c>
      <c r="L10" s="28" t="s">
        <v>18</v>
      </c>
      <c r="M10" s="24" t="s">
        <v>207</v>
      </c>
      <c r="N10" s="5" t="s">
        <v>191</v>
      </c>
      <c r="O10" s="28" t="s">
        <v>18</v>
      </c>
      <c r="P10" s="24" t="s">
        <v>207</v>
      </c>
      <c r="Q10" s="28" t="s">
        <v>18</v>
      </c>
      <c r="R10" s="24" t="s">
        <v>207</v>
      </c>
      <c r="S10" s="28" t="s">
        <v>18</v>
      </c>
      <c r="T10" s="24" t="s">
        <v>207</v>
      </c>
      <c r="U10" s="204"/>
      <c r="V10" s="204"/>
      <c r="W10" s="133" t="s">
        <v>18</v>
      </c>
      <c r="X10" s="134" t="s">
        <v>207</v>
      </c>
      <c r="Y10" s="28" t="s">
        <v>18</v>
      </c>
      <c r="Z10" s="28" t="s">
        <v>19</v>
      </c>
      <c r="AA10" s="194"/>
      <c r="AB10" s="196"/>
      <c r="AC10" s="198"/>
    </row>
    <row r="11" spans="1:29" s="112" customFormat="1" ht="15.75" customHeight="1" x14ac:dyDescent="0.2">
      <c r="A11" s="107">
        <v>1</v>
      </c>
      <c r="B11" s="107">
        <v>2</v>
      </c>
      <c r="C11" s="108">
        <v>3</v>
      </c>
      <c r="D11" s="108" t="s">
        <v>20</v>
      </c>
      <c r="E11" s="109" t="s">
        <v>21</v>
      </c>
      <c r="F11" s="108" t="s">
        <v>22</v>
      </c>
      <c r="G11" s="108" t="s">
        <v>23</v>
      </c>
      <c r="H11" s="108" t="s">
        <v>24</v>
      </c>
      <c r="I11" s="108" t="s">
        <v>25</v>
      </c>
      <c r="J11" s="108">
        <v>10</v>
      </c>
      <c r="K11" s="108">
        <v>11</v>
      </c>
      <c r="L11" s="108">
        <v>12</v>
      </c>
      <c r="M11" s="108">
        <v>13</v>
      </c>
      <c r="N11" s="108">
        <v>14</v>
      </c>
      <c r="O11" s="108">
        <v>15</v>
      </c>
      <c r="P11" s="108">
        <v>46</v>
      </c>
      <c r="Q11" s="108">
        <v>17</v>
      </c>
      <c r="R11" s="108">
        <v>18</v>
      </c>
      <c r="S11" s="108">
        <v>19</v>
      </c>
      <c r="T11" s="108">
        <v>20</v>
      </c>
      <c r="U11" s="108">
        <v>21</v>
      </c>
      <c r="V11" s="108">
        <v>22</v>
      </c>
      <c r="W11" s="135">
        <v>23</v>
      </c>
      <c r="X11" s="135">
        <v>24</v>
      </c>
      <c r="Y11" s="108">
        <v>12</v>
      </c>
      <c r="Z11" s="108"/>
      <c r="AA11" s="110" t="s">
        <v>322</v>
      </c>
      <c r="AB11" s="111">
        <v>26</v>
      </c>
      <c r="AC11" s="111">
        <v>27</v>
      </c>
    </row>
    <row r="12" spans="1:29" s="61" customFormat="1" ht="24.75" customHeight="1" x14ac:dyDescent="0.2">
      <c r="A12" s="62" t="s">
        <v>28</v>
      </c>
      <c r="B12" s="63" t="s">
        <v>11</v>
      </c>
      <c r="C12" s="64">
        <f>C13+C14+C15</f>
        <v>79624400</v>
      </c>
      <c r="D12" s="64">
        <f>D13+D14+D15</f>
        <v>53210804.970000006</v>
      </c>
      <c r="E12" s="78">
        <f t="shared" ref="E12:E118" si="0">D12/C12*100</f>
        <v>66.82726019913494</v>
      </c>
      <c r="F12" s="64">
        <f t="shared" ref="F12:K12" si="1">F13+F14+F15</f>
        <v>71053400</v>
      </c>
      <c r="G12" s="64">
        <f t="shared" si="1"/>
        <v>48649276.280000001</v>
      </c>
      <c r="H12" s="64">
        <f t="shared" si="1"/>
        <v>2989100</v>
      </c>
      <c r="I12" s="64">
        <f t="shared" si="1"/>
        <v>1777013.6099999999</v>
      </c>
      <c r="J12" s="64">
        <f t="shared" si="1"/>
        <v>300000</v>
      </c>
      <c r="K12" s="64">
        <f t="shared" si="1"/>
        <v>116590.98</v>
      </c>
      <c r="L12" s="64">
        <f>L13+L14+L15</f>
        <v>0</v>
      </c>
      <c r="M12" s="64">
        <f>M13+M14+M15</f>
        <v>336557.8</v>
      </c>
      <c r="N12" s="78">
        <v>0</v>
      </c>
      <c r="O12" s="64">
        <f t="shared" ref="O12:X12" si="2">O13+O14+O15</f>
        <v>0</v>
      </c>
      <c r="P12" s="64">
        <f t="shared" si="2"/>
        <v>0</v>
      </c>
      <c r="Q12" s="64">
        <f t="shared" si="2"/>
        <v>0</v>
      </c>
      <c r="R12" s="64">
        <f t="shared" si="2"/>
        <v>0</v>
      </c>
      <c r="S12" s="64">
        <f t="shared" si="2"/>
        <v>0</v>
      </c>
      <c r="T12" s="64">
        <f t="shared" si="2"/>
        <v>0</v>
      </c>
      <c r="U12" s="64">
        <f t="shared" si="2"/>
        <v>0</v>
      </c>
      <c r="V12" s="64">
        <f t="shared" si="2"/>
        <v>336557.8</v>
      </c>
      <c r="W12" s="106">
        <f t="shared" si="2"/>
        <v>0</v>
      </c>
      <c r="X12" s="106">
        <f t="shared" si="2"/>
        <v>0</v>
      </c>
      <c r="Y12" s="64">
        <f>Y13+Y14</f>
        <v>0</v>
      </c>
      <c r="Z12" s="64">
        <f>Z13+Z14</f>
        <v>0</v>
      </c>
      <c r="AA12" s="64">
        <f>AA13+AA14+AA15</f>
        <v>79624400</v>
      </c>
      <c r="AB12" s="64">
        <f>AB13+AB14+AB15</f>
        <v>53547362.770000003</v>
      </c>
      <c r="AC12" s="86">
        <f>AB12/AA12*100</f>
        <v>67.24994193990787</v>
      </c>
    </row>
    <row r="13" spans="1:29" s="1" customFormat="1" ht="47.25" customHeight="1" x14ac:dyDescent="0.2">
      <c r="A13" s="8" t="s">
        <v>94</v>
      </c>
      <c r="B13" s="35" t="s">
        <v>325</v>
      </c>
      <c r="C13" s="44">
        <v>54043400</v>
      </c>
      <c r="D13" s="44">
        <v>35379868.640000001</v>
      </c>
      <c r="E13" s="82">
        <f>D13/C13*100</f>
        <v>65.465660265638363</v>
      </c>
      <c r="F13" s="44">
        <v>48301000</v>
      </c>
      <c r="G13" s="44">
        <v>32200668.91</v>
      </c>
      <c r="H13" s="44">
        <v>2152900</v>
      </c>
      <c r="I13" s="44">
        <v>1268696.47</v>
      </c>
      <c r="J13" s="44">
        <v>300000</v>
      </c>
      <c r="K13" s="44">
        <v>116590.98</v>
      </c>
      <c r="L13" s="44">
        <v>0</v>
      </c>
      <c r="M13" s="44">
        <v>336557.8</v>
      </c>
      <c r="N13" s="82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336557.8</v>
      </c>
      <c r="W13" s="136">
        <v>0</v>
      </c>
      <c r="X13" s="136">
        <v>0</v>
      </c>
      <c r="Y13" s="44"/>
      <c r="Z13" s="44"/>
      <c r="AA13" s="54">
        <f t="shared" ref="AA13:AB15" si="3">C13+L13</f>
        <v>54043400</v>
      </c>
      <c r="AB13" s="55">
        <f t="shared" si="3"/>
        <v>35716426.439999998</v>
      </c>
      <c r="AC13" s="88">
        <f>AB13/AA13*100</f>
        <v>66.088414940584784</v>
      </c>
    </row>
    <row r="14" spans="1:29" s="1" customFormat="1" ht="33" customHeight="1" x14ac:dyDescent="0.2">
      <c r="A14" s="8" t="s">
        <v>95</v>
      </c>
      <c r="B14" s="35" t="s">
        <v>326</v>
      </c>
      <c r="C14" s="44">
        <v>24280000</v>
      </c>
      <c r="D14" s="44">
        <v>17243513.059999999</v>
      </c>
      <c r="E14" s="82">
        <f t="shared" si="0"/>
        <v>71.019411285008232</v>
      </c>
      <c r="F14" s="44">
        <v>22752400</v>
      </c>
      <c r="G14" s="44">
        <v>16448607.369999999</v>
      </c>
      <c r="H14" s="44">
        <f>48000+641200+147000</f>
        <v>836200</v>
      </c>
      <c r="I14" s="44">
        <v>508317.14</v>
      </c>
      <c r="J14" s="44">
        <v>0</v>
      </c>
      <c r="K14" s="44">
        <v>0</v>
      </c>
      <c r="L14" s="44">
        <v>0</v>
      </c>
      <c r="M14" s="44">
        <v>0</v>
      </c>
      <c r="N14" s="82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136">
        <v>0</v>
      </c>
      <c r="X14" s="136">
        <v>0</v>
      </c>
      <c r="Y14" s="44"/>
      <c r="Z14" s="44"/>
      <c r="AA14" s="54">
        <f t="shared" si="3"/>
        <v>24280000</v>
      </c>
      <c r="AB14" s="55">
        <f t="shared" si="3"/>
        <v>17243513.059999999</v>
      </c>
      <c r="AC14" s="88">
        <f t="shared" ref="AC14:AC151" si="4">AB14/AA14*100</f>
        <v>71.019411285008232</v>
      </c>
    </row>
    <row r="15" spans="1:29" s="1" customFormat="1" ht="16.5" customHeight="1" x14ac:dyDescent="0.2">
      <c r="A15" s="8" t="s">
        <v>29</v>
      </c>
      <c r="B15" s="36" t="s">
        <v>96</v>
      </c>
      <c r="C15" s="44">
        <f>1300000+1000</f>
        <v>1301000</v>
      </c>
      <c r="D15" s="44">
        <v>587423.27</v>
      </c>
      <c r="E15" s="82">
        <f>D15/C15*100</f>
        <v>45.151673328209071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/>
      <c r="L15" s="44">
        <v>0</v>
      </c>
      <c r="M15" s="44">
        <v>0</v>
      </c>
      <c r="N15" s="82">
        <v>0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>
        <v>0</v>
      </c>
      <c r="V15" s="44"/>
      <c r="W15" s="136">
        <v>0</v>
      </c>
      <c r="X15" s="136">
        <v>0</v>
      </c>
      <c r="Y15" s="44"/>
      <c r="Z15" s="44"/>
      <c r="AA15" s="54">
        <f t="shared" si="3"/>
        <v>1301000</v>
      </c>
      <c r="AB15" s="55">
        <f t="shared" si="3"/>
        <v>587423.27</v>
      </c>
      <c r="AC15" s="88">
        <f>AB15/AA15*100</f>
        <v>45.151673328209071</v>
      </c>
    </row>
    <row r="16" spans="1:29" s="61" customFormat="1" ht="24" customHeight="1" x14ac:dyDescent="0.2">
      <c r="A16" s="62" t="s">
        <v>30</v>
      </c>
      <c r="B16" s="63" t="s">
        <v>12</v>
      </c>
      <c r="C16" s="64">
        <f>C17+C18+C19+C20+C21+C22+C23+C26+C30+C31+C35+C36+C39+C43+C44+C46+C47</f>
        <v>322981084.26999998</v>
      </c>
      <c r="D16" s="64">
        <f>D17+D18+D19+D20+D21+D22+D23+D26+D30+D31+D35+D36+D39+D43+D44+D46+D47</f>
        <v>219881610.40999997</v>
      </c>
      <c r="E16" s="78">
        <f t="shared" si="0"/>
        <v>68.078788857550322</v>
      </c>
      <c r="F16" s="64">
        <f>F17+F18+F19+F20+F21+F22+F23+F26+F30+F31+F35+F36+F39+F43+F44+F46+F47</f>
        <v>257957780.27000001</v>
      </c>
      <c r="G16" s="64">
        <f>G17+G18+G19+G20+G21+G22+G23+G26+G30+G31+G35+G36+G39+G43+G44+G46+G47</f>
        <v>180024072.60000002</v>
      </c>
      <c r="H16" s="64">
        <f>H17+H18+H19+H20+H21+H22+H23+H26+H30+H31+H35+H36+H39+H43+H44+H46+H47</f>
        <v>26879300</v>
      </c>
      <c r="I16" s="64">
        <f>I17+I18+I19+I20+I21+I22+I23+I26+I30+I31+I35+I36+I39+I43+I44+I46+I47</f>
        <v>16153947.630000001</v>
      </c>
      <c r="J16" s="64">
        <f>J17+J18+J19+J20+J21+J22+J23+J26+J30+J31+J35+J36+J39+J43+J44+J46+J45+J47</f>
        <v>1365743</v>
      </c>
      <c r="K16" s="64">
        <f>K17+K18+K19+K20+K21+K22+K23+K26+K30+K31+K35+K36+K39+K43+K44+K46+K45+K47</f>
        <v>400128.58</v>
      </c>
      <c r="L16" s="64">
        <f>L17+L18+L19+L20+L21+L22+L23+L26+L30+L31+L35+L36+L39+L43+L44+L46+L47</f>
        <v>26628019</v>
      </c>
      <c r="M16" s="64">
        <f>M17+M18+M19+M20+M21+M22+M23+M26+M30+M31+M35+M36+M39+M43+M44+M46+M47</f>
        <v>6411421.9799999995</v>
      </c>
      <c r="N16" s="78">
        <f>M16/L16*100</f>
        <v>24.077727975182832</v>
      </c>
      <c r="O16" s="64">
        <f t="shared" ref="O16:X16" si="5">O17+O18+O19+O20+O21+O22+O23+O26+O30+O31+O35+O36+O39+O43+O44+O46+O45+O47</f>
        <v>5221100</v>
      </c>
      <c r="P16" s="64">
        <f t="shared" si="5"/>
        <v>4580384.79</v>
      </c>
      <c r="Q16" s="64">
        <f t="shared" si="5"/>
        <v>822000</v>
      </c>
      <c r="R16" s="64">
        <f t="shared" si="5"/>
        <v>727425.57</v>
      </c>
      <c r="S16" s="64">
        <f t="shared" si="5"/>
        <v>113500</v>
      </c>
      <c r="T16" s="64">
        <f t="shared" si="5"/>
        <v>64116.959999999999</v>
      </c>
      <c r="U16" s="64">
        <f t="shared" si="5"/>
        <v>21406919</v>
      </c>
      <c r="V16" s="64">
        <f t="shared" si="5"/>
        <v>1831037.19</v>
      </c>
      <c r="W16" s="64">
        <f t="shared" si="5"/>
        <v>21373412</v>
      </c>
      <c r="X16" s="64">
        <f t="shared" si="5"/>
        <v>872900</v>
      </c>
      <c r="Y16" s="64" t="e">
        <f>Y17+Y18+Y19+Y20+Y21+Y22+Y23+Y26+Y30+Y31+Y35+Y36+Y39+Y43+Y44+Y47</f>
        <v>#REF!</v>
      </c>
      <c r="Z16" s="64" t="e">
        <f>Z17+Z18+Z19+Z20+Z21+Z22+Z23+Z26+Z30+Z31+Z35+Z36+Z39+Z43+Z44+Z47</f>
        <v>#REF!</v>
      </c>
      <c r="AA16" s="64">
        <f>AA17+AA18+AA19+AA20+AA21+AA22+AA23+AA26+AA30+AA31+AA35+AA36+AA39+AA43+AA44+AA46+AA47+AA45</f>
        <v>349609103.26999998</v>
      </c>
      <c r="AB16" s="64">
        <f>AB17+AB18+AB19+AB20+AB21+AB22+AB23+AB26+AB30+AB31+AB35+AB36+AB39+AB43+AB44+AB46+AB47+AB45</f>
        <v>226293032.38999999</v>
      </c>
      <c r="AC16" s="86">
        <f t="shared" si="4"/>
        <v>64.727442813534495</v>
      </c>
    </row>
    <row r="17" spans="1:29" s="1" customFormat="1" ht="16.5" customHeight="1" x14ac:dyDescent="0.2">
      <c r="A17" s="8" t="s">
        <v>31</v>
      </c>
      <c r="B17" s="35" t="s">
        <v>231</v>
      </c>
      <c r="C17" s="44">
        <v>82594500</v>
      </c>
      <c r="D17" s="44">
        <v>57311098.969999999</v>
      </c>
      <c r="E17" s="82">
        <f t="shared" si="0"/>
        <v>69.388517358904039</v>
      </c>
      <c r="F17" s="52">
        <v>62913400</v>
      </c>
      <c r="G17" s="44">
        <v>43338125.880000003</v>
      </c>
      <c r="H17" s="44">
        <v>10155100</v>
      </c>
      <c r="I17" s="44">
        <v>6186073.9900000002</v>
      </c>
      <c r="J17" s="44">
        <v>24530</v>
      </c>
      <c r="K17" s="44">
        <v>14530</v>
      </c>
      <c r="L17" s="44">
        <v>2743500</v>
      </c>
      <c r="M17" s="44">
        <v>1941531.99</v>
      </c>
      <c r="N17" s="82">
        <f>M17/L17*100</f>
        <v>70.768434117003835</v>
      </c>
      <c r="O17" s="44">
        <v>2743500</v>
      </c>
      <c r="P17" s="44">
        <v>1941531.99</v>
      </c>
      <c r="Q17" s="44">
        <v>29000</v>
      </c>
      <c r="R17" s="44">
        <v>5688.93</v>
      </c>
      <c r="S17" s="44">
        <v>2500</v>
      </c>
      <c r="T17" s="44">
        <v>200</v>
      </c>
      <c r="U17" s="44">
        <v>0</v>
      </c>
      <c r="V17" s="44">
        <v>0</v>
      </c>
      <c r="W17" s="44">
        <v>0</v>
      </c>
      <c r="X17" s="44">
        <v>0</v>
      </c>
      <c r="Y17" s="44"/>
      <c r="Z17" s="44"/>
      <c r="AA17" s="54">
        <f t="shared" ref="AA17:AA47" si="6">C17+L17</f>
        <v>85338000</v>
      </c>
      <c r="AB17" s="55">
        <f t="shared" ref="AB17:AB47" si="7">D17+M17</f>
        <v>59252630.960000001</v>
      </c>
      <c r="AC17" s="88">
        <f t="shared" si="4"/>
        <v>69.432879795636183</v>
      </c>
    </row>
    <row r="18" spans="1:29" s="1" customFormat="1" ht="27.75" customHeight="1" x14ac:dyDescent="0.2">
      <c r="A18" s="8" t="s">
        <v>32</v>
      </c>
      <c r="B18" s="35" t="s">
        <v>210</v>
      </c>
      <c r="C18" s="44">
        <v>52558977</v>
      </c>
      <c r="D18" s="44">
        <v>34960551.32</v>
      </c>
      <c r="E18" s="82">
        <f t="shared" si="0"/>
        <v>66.516803247521352</v>
      </c>
      <c r="F18" s="44">
        <v>28156500</v>
      </c>
      <c r="G18" s="44">
        <v>20185634.809999999</v>
      </c>
      <c r="H18" s="44">
        <v>13710900</v>
      </c>
      <c r="I18" s="44">
        <v>8015142.7999999998</v>
      </c>
      <c r="J18" s="44">
        <v>1308825</v>
      </c>
      <c r="K18" s="44">
        <v>356933.58</v>
      </c>
      <c r="L18" s="44">
        <v>1514900</v>
      </c>
      <c r="M18" s="44">
        <v>2654788.48</v>
      </c>
      <c r="N18" s="82">
        <f>M18/L18*100</f>
        <v>175.24513037164169</v>
      </c>
      <c r="O18" s="44">
        <v>1514900</v>
      </c>
      <c r="P18" s="44">
        <v>1696651.29</v>
      </c>
      <c r="Q18" s="44">
        <v>0</v>
      </c>
      <c r="R18" s="44">
        <v>50047.41</v>
      </c>
      <c r="S18" s="44">
        <v>42700</v>
      </c>
      <c r="T18" s="44">
        <v>3600</v>
      </c>
      <c r="U18" s="44">
        <v>0</v>
      </c>
      <c r="V18" s="44">
        <v>958137.19</v>
      </c>
      <c r="W18" s="136">
        <v>0</v>
      </c>
      <c r="X18" s="136">
        <v>0</v>
      </c>
      <c r="Y18" s="44"/>
      <c r="Z18" s="44"/>
      <c r="AA18" s="54">
        <f t="shared" si="6"/>
        <v>54073877</v>
      </c>
      <c r="AB18" s="55">
        <f t="shared" si="7"/>
        <v>37615339.799999997</v>
      </c>
      <c r="AC18" s="88">
        <f t="shared" si="4"/>
        <v>69.562868221932746</v>
      </c>
    </row>
    <row r="19" spans="1:29" s="1" customFormat="1" ht="28.5" customHeight="1" x14ac:dyDescent="0.2">
      <c r="A19" s="8" t="s">
        <v>211</v>
      </c>
      <c r="B19" s="37" t="s">
        <v>212</v>
      </c>
      <c r="C19" s="44">
        <v>127071100</v>
      </c>
      <c r="D19" s="44">
        <v>86484546.799999997</v>
      </c>
      <c r="E19" s="82">
        <f>D19/C19*100</f>
        <v>68.059965483890522</v>
      </c>
      <c r="F19" s="44">
        <v>127071100</v>
      </c>
      <c r="G19" s="44">
        <v>86484546.799999997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82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136">
        <v>0</v>
      </c>
      <c r="X19" s="136">
        <v>0</v>
      </c>
      <c r="Y19" s="44"/>
      <c r="Z19" s="44"/>
      <c r="AA19" s="54">
        <f t="shared" si="6"/>
        <v>127071100</v>
      </c>
      <c r="AB19" s="55">
        <f t="shared" si="7"/>
        <v>86484546.799999997</v>
      </c>
      <c r="AC19" s="88">
        <f>AB19/AA19*100</f>
        <v>68.059965483890522</v>
      </c>
    </row>
    <row r="20" spans="1:29" s="1" customFormat="1" ht="28.5" hidden="1" customHeight="1" x14ac:dyDescent="0.2">
      <c r="A20" s="8" t="s">
        <v>213</v>
      </c>
      <c r="B20" s="36" t="s">
        <v>214</v>
      </c>
      <c r="C20" s="44">
        <v>0.27</v>
      </c>
      <c r="D20" s="44">
        <v>0</v>
      </c>
      <c r="E20" s="82">
        <v>0</v>
      </c>
      <c r="F20" s="44">
        <v>0.27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82">
        <v>0</v>
      </c>
      <c r="O20" s="44">
        <v>0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0</v>
      </c>
      <c r="V20" s="44">
        <v>0</v>
      </c>
      <c r="W20" s="136">
        <v>0</v>
      </c>
      <c r="X20" s="136">
        <v>0</v>
      </c>
      <c r="Y20" s="44"/>
      <c r="Z20" s="44"/>
      <c r="AA20" s="54">
        <f t="shared" si="6"/>
        <v>0.27</v>
      </c>
      <c r="AB20" s="55">
        <f t="shared" si="7"/>
        <v>0</v>
      </c>
      <c r="AC20" s="88">
        <f t="shared" si="4"/>
        <v>0</v>
      </c>
    </row>
    <row r="21" spans="1:29" s="1" customFormat="1" ht="28.5" customHeight="1" x14ac:dyDescent="0.2">
      <c r="A21" s="8" t="s">
        <v>215</v>
      </c>
      <c r="B21" s="36" t="s">
        <v>216</v>
      </c>
      <c r="C21" s="44">
        <v>11872600</v>
      </c>
      <c r="D21" s="44">
        <v>7752996.04</v>
      </c>
      <c r="E21" s="82">
        <f t="shared" ref="E21:E30" si="8">D21/C21*100</f>
        <v>65.301585499385141</v>
      </c>
      <c r="F21" s="44">
        <v>9615500</v>
      </c>
      <c r="G21" s="44">
        <v>6611477.1200000001</v>
      </c>
      <c r="H21" s="44">
        <v>1294600</v>
      </c>
      <c r="I21" s="44">
        <v>820675.62</v>
      </c>
      <c r="J21" s="44">
        <v>0</v>
      </c>
      <c r="K21" s="44">
        <v>0</v>
      </c>
      <c r="L21" s="44">
        <v>700</v>
      </c>
      <c r="M21" s="44">
        <v>4286.05</v>
      </c>
      <c r="N21" s="82">
        <f>M21/L21*100</f>
        <v>612.2928571428572</v>
      </c>
      <c r="O21" s="44">
        <v>700</v>
      </c>
      <c r="P21" s="44">
        <v>4286.05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136">
        <v>0</v>
      </c>
      <c r="X21" s="136">
        <v>0</v>
      </c>
      <c r="Y21" s="44"/>
      <c r="Z21" s="44"/>
      <c r="AA21" s="54">
        <f t="shared" si="6"/>
        <v>11873300</v>
      </c>
      <c r="AB21" s="55">
        <f t="shared" si="7"/>
        <v>7757282.0899999999</v>
      </c>
      <c r="AC21" s="88">
        <f t="shared" si="4"/>
        <v>65.333833811998346</v>
      </c>
    </row>
    <row r="22" spans="1:29" s="1" customFormat="1" ht="15.75" customHeight="1" x14ac:dyDescent="0.2">
      <c r="A22" s="8" t="s">
        <v>217</v>
      </c>
      <c r="B22" s="36" t="s">
        <v>218</v>
      </c>
      <c r="C22" s="44">
        <v>11925500</v>
      </c>
      <c r="D22" s="44">
        <v>7966184.5</v>
      </c>
      <c r="E22" s="82">
        <f t="shared" si="8"/>
        <v>66.799584923064032</v>
      </c>
      <c r="F22" s="44">
        <v>10590300</v>
      </c>
      <c r="G22" s="44">
        <v>7019851.5700000003</v>
      </c>
      <c r="H22" s="44">
        <v>1112500</v>
      </c>
      <c r="I22" s="44">
        <v>813619.55</v>
      </c>
      <c r="J22" s="44">
        <v>0</v>
      </c>
      <c r="K22" s="44">
        <v>0</v>
      </c>
      <c r="L22" s="44">
        <v>962000</v>
      </c>
      <c r="M22" s="44">
        <v>937836.51</v>
      </c>
      <c r="N22" s="82">
        <f>M22/L22*100</f>
        <v>97.488202702702708</v>
      </c>
      <c r="O22" s="44">
        <v>962000</v>
      </c>
      <c r="P22" s="44">
        <v>937836.51</v>
      </c>
      <c r="Q22" s="44">
        <v>793000</v>
      </c>
      <c r="R22" s="44">
        <v>671689.23</v>
      </c>
      <c r="S22" s="44">
        <v>68300</v>
      </c>
      <c r="T22" s="44">
        <v>60316.959999999999</v>
      </c>
      <c r="U22" s="44">
        <v>0</v>
      </c>
      <c r="V22" s="44">
        <v>0</v>
      </c>
      <c r="W22" s="44">
        <v>0</v>
      </c>
      <c r="X22" s="136">
        <v>0</v>
      </c>
      <c r="Y22" s="44"/>
      <c r="Z22" s="44"/>
      <c r="AA22" s="54">
        <f t="shared" si="6"/>
        <v>12887500</v>
      </c>
      <c r="AB22" s="55">
        <f t="shared" si="7"/>
        <v>8904021.0099999998</v>
      </c>
      <c r="AC22" s="88">
        <f t="shared" si="4"/>
        <v>69.090366711930159</v>
      </c>
    </row>
    <row r="23" spans="1:29" s="1" customFormat="1" ht="15.75" customHeight="1" x14ac:dyDescent="0.2">
      <c r="A23" s="8" t="s">
        <v>219</v>
      </c>
      <c r="B23" s="36" t="s">
        <v>220</v>
      </c>
      <c r="C23" s="44">
        <f>SUM(C24:C25)</f>
        <v>7083500</v>
      </c>
      <c r="D23" s="44">
        <f>SUM(D24:D25)</f>
        <v>5293846.1499999994</v>
      </c>
      <c r="E23" s="82">
        <f t="shared" si="8"/>
        <v>74.734893061339719</v>
      </c>
      <c r="F23" s="44">
        <f t="shared" ref="F23:K23" si="9">SUM(F24:F25)</f>
        <v>5977100</v>
      </c>
      <c r="G23" s="44">
        <f t="shared" si="9"/>
        <v>4573701.03</v>
      </c>
      <c r="H23" s="44">
        <f t="shared" si="9"/>
        <v>258800</v>
      </c>
      <c r="I23" s="44">
        <f t="shared" si="9"/>
        <v>163853.07</v>
      </c>
      <c r="J23" s="44">
        <f t="shared" si="9"/>
        <v>21400</v>
      </c>
      <c r="K23" s="44">
        <f t="shared" si="9"/>
        <v>21400</v>
      </c>
      <c r="L23" s="44">
        <f>SUM(L24:L25)</f>
        <v>0</v>
      </c>
      <c r="M23" s="44">
        <f>SUM(M24:M25)</f>
        <v>78.95</v>
      </c>
      <c r="N23" s="82">
        <v>0</v>
      </c>
      <c r="O23" s="44">
        <f t="shared" ref="O23:X23" si="10">SUM(O24:O25)</f>
        <v>0</v>
      </c>
      <c r="P23" s="44">
        <f t="shared" si="10"/>
        <v>78.95</v>
      </c>
      <c r="Q23" s="44">
        <f t="shared" si="10"/>
        <v>0</v>
      </c>
      <c r="R23" s="44">
        <f t="shared" si="10"/>
        <v>0</v>
      </c>
      <c r="S23" s="44">
        <f t="shared" si="10"/>
        <v>0</v>
      </c>
      <c r="T23" s="44">
        <f t="shared" si="10"/>
        <v>0</v>
      </c>
      <c r="U23" s="44">
        <f t="shared" si="10"/>
        <v>0</v>
      </c>
      <c r="V23" s="44">
        <f t="shared" si="10"/>
        <v>0</v>
      </c>
      <c r="W23" s="136">
        <f t="shared" si="10"/>
        <v>0</v>
      </c>
      <c r="X23" s="136">
        <f t="shared" si="10"/>
        <v>0</v>
      </c>
      <c r="Y23" s="44"/>
      <c r="Z23" s="44"/>
      <c r="AA23" s="54">
        <f t="shared" si="6"/>
        <v>7083500</v>
      </c>
      <c r="AB23" s="55">
        <f t="shared" si="7"/>
        <v>5293925.0999999996</v>
      </c>
      <c r="AC23" s="88">
        <f t="shared" si="4"/>
        <v>74.736007623350034</v>
      </c>
    </row>
    <row r="24" spans="1:29" s="19" customFormat="1" ht="21.75" customHeight="1" x14ac:dyDescent="0.2">
      <c r="A24" s="7" t="s">
        <v>221</v>
      </c>
      <c r="B24" s="102" t="s">
        <v>98</v>
      </c>
      <c r="C24" s="45">
        <v>6744400</v>
      </c>
      <c r="D24" s="45">
        <v>4982007.43</v>
      </c>
      <c r="E24" s="81">
        <f t="shared" si="8"/>
        <v>73.868801227685182</v>
      </c>
      <c r="F24" s="45">
        <v>5977100</v>
      </c>
      <c r="G24" s="45">
        <v>4573701.03</v>
      </c>
      <c r="H24" s="45">
        <v>258800</v>
      </c>
      <c r="I24" s="45">
        <v>163853.07</v>
      </c>
      <c r="J24" s="45">
        <v>21400</v>
      </c>
      <c r="K24" s="45">
        <v>21400</v>
      </c>
      <c r="L24" s="45">
        <v>0</v>
      </c>
      <c r="M24" s="45">
        <v>78.95</v>
      </c>
      <c r="N24" s="143">
        <v>0</v>
      </c>
      <c r="O24" s="45">
        <v>0</v>
      </c>
      <c r="P24" s="45">
        <v>78.95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/>
      <c r="W24" s="137">
        <v>0</v>
      </c>
      <c r="X24" s="137">
        <v>0</v>
      </c>
      <c r="Y24" s="45"/>
      <c r="Z24" s="45"/>
      <c r="AA24" s="92">
        <f t="shared" si="6"/>
        <v>6744400</v>
      </c>
      <c r="AB24" s="60">
        <f t="shared" si="7"/>
        <v>4982086.38</v>
      </c>
      <c r="AC24" s="93">
        <f t="shared" si="4"/>
        <v>73.869971828479919</v>
      </c>
    </row>
    <row r="25" spans="1:29" s="19" customFormat="1" ht="19.5" customHeight="1" x14ac:dyDescent="0.2">
      <c r="A25" s="7" t="s">
        <v>222</v>
      </c>
      <c r="B25" s="102" t="s">
        <v>99</v>
      </c>
      <c r="C25" s="45">
        <v>339100</v>
      </c>
      <c r="D25" s="45">
        <v>311838.71999999997</v>
      </c>
      <c r="E25" s="81">
        <f t="shared" si="8"/>
        <v>91.960695959893826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143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5">
        <v>0</v>
      </c>
      <c r="V25" s="45">
        <v>0</v>
      </c>
      <c r="W25" s="137">
        <v>0</v>
      </c>
      <c r="X25" s="137">
        <v>0</v>
      </c>
      <c r="Y25" s="45"/>
      <c r="Z25" s="45"/>
      <c r="AA25" s="92">
        <f t="shared" si="6"/>
        <v>339100</v>
      </c>
      <c r="AB25" s="60">
        <f t="shared" si="7"/>
        <v>311838.71999999997</v>
      </c>
      <c r="AC25" s="93">
        <f t="shared" si="4"/>
        <v>91.960695959893826</v>
      </c>
    </row>
    <row r="26" spans="1:29" s="1" customFormat="1" ht="32.25" customHeight="1" x14ac:dyDescent="0.2">
      <c r="A26" s="8" t="s">
        <v>97</v>
      </c>
      <c r="B26" s="35" t="s">
        <v>34</v>
      </c>
      <c r="C26" s="44">
        <f>SUM(C27:C29)</f>
        <v>3168780</v>
      </c>
      <c r="D26" s="44">
        <f>SUM(D27:D29)</f>
        <v>1692988.51</v>
      </c>
      <c r="E26" s="82">
        <f t="shared" si="8"/>
        <v>53.427139466924181</v>
      </c>
      <c r="F26" s="44">
        <f t="shared" ref="F26:K26" si="11">SUM(F27:F29)</f>
        <v>2911480</v>
      </c>
      <c r="G26" s="44">
        <f t="shared" si="11"/>
        <v>1630351.55</v>
      </c>
      <c r="H26" s="44">
        <f t="shared" si="11"/>
        <v>179600</v>
      </c>
      <c r="I26" s="44">
        <f t="shared" si="11"/>
        <v>33111.629999999997</v>
      </c>
      <c r="J26" s="44">
        <f t="shared" si="11"/>
        <v>0</v>
      </c>
      <c r="K26" s="44">
        <f t="shared" si="11"/>
        <v>0</v>
      </c>
      <c r="L26" s="44">
        <f>SUM(L27:L29)</f>
        <v>0</v>
      </c>
      <c r="M26" s="44">
        <f>SUM(M27:M29)</f>
        <v>0</v>
      </c>
      <c r="N26" s="82">
        <v>0</v>
      </c>
      <c r="O26" s="44">
        <f t="shared" ref="O26:X26" si="12">SUM(O27:O29)</f>
        <v>0</v>
      </c>
      <c r="P26" s="44">
        <f t="shared" si="12"/>
        <v>0</v>
      </c>
      <c r="Q26" s="44">
        <f t="shared" si="12"/>
        <v>0</v>
      </c>
      <c r="R26" s="44">
        <f t="shared" si="12"/>
        <v>0</v>
      </c>
      <c r="S26" s="44">
        <f t="shared" si="12"/>
        <v>0</v>
      </c>
      <c r="T26" s="44">
        <f t="shared" si="12"/>
        <v>0</v>
      </c>
      <c r="U26" s="44">
        <f t="shared" si="12"/>
        <v>0</v>
      </c>
      <c r="V26" s="44">
        <f t="shared" si="12"/>
        <v>0</v>
      </c>
      <c r="W26" s="136">
        <f t="shared" si="12"/>
        <v>0</v>
      </c>
      <c r="X26" s="136">
        <f t="shared" si="12"/>
        <v>0</v>
      </c>
      <c r="Y26" s="44"/>
      <c r="Z26" s="44"/>
      <c r="AA26" s="54">
        <f t="shared" si="6"/>
        <v>3168780</v>
      </c>
      <c r="AB26" s="55">
        <f t="shared" si="7"/>
        <v>1692988.51</v>
      </c>
      <c r="AC26" s="88">
        <f t="shared" si="4"/>
        <v>53.427139466924181</v>
      </c>
    </row>
    <row r="27" spans="1:29" s="19" customFormat="1" ht="34.5" customHeight="1" x14ac:dyDescent="0.2">
      <c r="A27" s="7" t="s">
        <v>223</v>
      </c>
      <c r="B27" s="77" t="s">
        <v>225</v>
      </c>
      <c r="C27" s="45">
        <v>543900</v>
      </c>
      <c r="D27" s="45">
        <v>173585.26</v>
      </c>
      <c r="E27" s="81">
        <f t="shared" si="8"/>
        <v>31.914921860636149</v>
      </c>
      <c r="F27" s="45">
        <v>286600</v>
      </c>
      <c r="G27" s="45">
        <v>110948.3</v>
      </c>
      <c r="H27" s="45">
        <v>179600</v>
      </c>
      <c r="I27" s="45">
        <v>33111.629999999997</v>
      </c>
      <c r="J27" s="45">
        <v>0</v>
      </c>
      <c r="K27" s="45">
        <v>0</v>
      </c>
      <c r="L27" s="45">
        <v>0</v>
      </c>
      <c r="M27" s="45">
        <v>0</v>
      </c>
      <c r="N27" s="81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137">
        <v>0</v>
      </c>
      <c r="X27" s="137">
        <v>0</v>
      </c>
      <c r="Y27" s="45"/>
      <c r="Z27" s="45"/>
      <c r="AA27" s="46">
        <f t="shared" si="6"/>
        <v>543900</v>
      </c>
      <c r="AB27" s="101">
        <f t="shared" si="7"/>
        <v>173585.26</v>
      </c>
      <c r="AC27" s="103">
        <f t="shared" si="4"/>
        <v>31.914921860636149</v>
      </c>
    </row>
    <row r="28" spans="1:29" s="19" customFormat="1" ht="33.75" customHeight="1" x14ac:dyDescent="0.2">
      <c r="A28" s="7" t="s">
        <v>224</v>
      </c>
      <c r="B28" s="77" t="s">
        <v>226</v>
      </c>
      <c r="C28" s="45">
        <v>2624880</v>
      </c>
      <c r="D28" s="45">
        <v>1519403.25</v>
      </c>
      <c r="E28" s="81">
        <f t="shared" si="8"/>
        <v>57.884674727987559</v>
      </c>
      <c r="F28" s="45">
        <v>2624880</v>
      </c>
      <c r="G28" s="45">
        <v>1519403.25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81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137">
        <v>0</v>
      </c>
      <c r="X28" s="137">
        <v>0</v>
      </c>
      <c r="Y28" s="45"/>
      <c r="Z28" s="45"/>
      <c r="AA28" s="46">
        <f t="shared" si="6"/>
        <v>2624880</v>
      </c>
      <c r="AB28" s="101">
        <f t="shared" si="7"/>
        <v>1519403.25</v>
      </c>
      <c r="AC28" s="103">
        <f>AB28/AA28*100</f>
        <v>57.884674727987559</v>
      </c>
    </row>
    <row r="29" spans="1:29" s="19" customFormat="1" ht="28.5" hidden="1" customHeight="1" x14ac:dyDescent="0.2">
      <c r="A29" s="7" t="s">
        <v>227</v>
      </c>
      <c r="B29" s="77" t="s">
        <v>228</v>
      </c>
      <c r="C29" s="45">
        <v>0</v>
      </c>
      <c r="D29" s="45">
        <v>0</v>
      </c>
      <c r="E29" s="80" t="e">
        <f t="shared" si="8"/>
        <v>#DIV/0!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81" t="e">
        <f>M29/L29*100</f>
        <v>#DIV/0!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137">
        <v>0</v>
      </c>
      <c r="X29" s="137">
        <v>0</v>
      </c>
      <c r="Y29" s="45"/>
      <c r="Z29" s="45"/>
      <c r="AA29" s="46">
        <f t="shared" si="6"/>
        <v>0</v>
      </c>
      <c r="AB29" s="101">
        <f t="shared" si="7"/>
        <v>0</v>
      </c>
      <c r="AC29" s="103" t="e">
        <f t="shared" si="4"/>
        <v>#DIV/0!</v>
      </c>
    </row>
    <row r="30" spans="1:29" s="1" customFormat="1" ht="33.75" customHeight="1" x14ac:dyDescent="0.2">
      <c r="A30" s="8" t="s">
        <v>33</v>
      </c>
      <c r="B30" s="35" t="s">
        <v>229</v>
      </c>
      <c r="C30" s="44">
        <v>2462500</v>
      </c>
      <c r="D30" s="44">
        <v>1824781.82</v>
      </c>
      <c r="E30" s="82">
        <f t="shared" si="8"/>
        <v>74.102815025380707</v>
      </c>
      <c r="F30" s="44">
        <v>2210700</v>
      </c>
      <c r="G30" s="44">
        <v>1669150.81</v>
      </c>
      <c r="H30" s="44">
        <v>167800</v>
      </c>
      <c r="I30" s="44">
        <v>121470.97</v>
      </c>
      <c r="J30" s="44">
        <v>7265</v>
      </c>
      <c r="K30" s="44">
        <v>7265</v>
      </c>
      <c r="L30" s="44">
        <v>0</v>
      </c>
      <c r="M30" s="44">
        <v>0</v>
      </c>
      <c r="N30" s="82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136">
        <v>0</v>
      </c>
      <c r="X30" s="136">
        <v>0</v>
      </c>
      <c r="Y30" s="44" t="e">
        <f>#REF!+#REF!</f>
        <v>#REF!</v>
      </c>
      <c r="Z30" s="44" t="e">
        <f>#REF!+#REF!</f>
        <v>#REF!</v>
      </c>
      <c r="AA30" s="54">
        <f t="shared" si="6"/>
        <v>2462500</v>
      </c>
      <c r="AB30" s="55">
        <f t="shared" si="7"/>
        <v>1824781.82</v>
      </c>
      <c r="AC30" s="88">
        <f t="shared" si="4"/>
        <v>74.102815025380707</v>
      </c>
    </row>
    <row r="31" spans="1:29" s="1" customFormat="1" ht="35.25" customHeight="1" x14ac:dyDescent="0.2">
      <c r="A31" s="8" t="s">
        <v>257</v>
      </c>
      <c r="B31" s="36" t="s">
        <v>297</v>
      </c>
      <c r="C31" s="44">
        <f>SUM(C32:C34)</f>
        <v>0</v>
      </c>
      <c r="D31" s="44">
        <f>SUM(D32:D34)</f>
        <v>0</v>
      </c>
      <c r="E31" s="82">
        <v>0</v>
      </c>
      <c r="F31" s="44">
        <f t="shared" ref="F31:K31" si="13">SUM(F32:F34)</f>
        <v>0</v>
      </c>
      <c r="G31" s="44">
        <f t="shared" si="13"/>
        <v>0</v>
      </c>
      <c r="H31" s="44">
        <f t="shared" si="13"/>
        <v>0</v>
      </c>
      <c r="I31" s="44">
        <f t="shared" si="13"/>
        <v>0</v>
      </c>
      <c r="J31" s="44"/>
      <c r="K31" s="44">
        <f t="shared" si="13"/>
        <v>0</v>
      </c>
      <c r="L31" s="44">
        <f>SUM(L32:L34)</f>
        <v>12843412</v>
      </c>
      <c r="M31" s="44">
        <f>SUM(M32:M34)</f>
        <v>850000</v>
      </c>
      <c r="N31" s="82">
        <f>M31/L31*100</f>
        <v>6.618179032176184</v>
      </c>
      <c r="O31" s="44">
        <f t="shared" ref="O31:X31" si="14">SUM(O32:O34)</f>
        <v>0</v>
      </c>
      <c r="P31" s="44">
        <f t="shared" si="14"/>
        <v>0</v>
      </c>
      <c r="Q31" s="44">
        <f t="shared" si="14"/>
        <v>0</v>
      </c>
      <c r="R31" s="44">
        <f t="shared" si="14"/>
        <v>0</v>
      </c>
      <c r="S31" s="44">
        <f t="shared" si="14"/>
        <v>0</v>
      </c>
      <c r="T31" s="44">
        <f t="shared" si="14"/>
        <v>0</v>
      </c>
      <c r="U31" s="44">
        <f t="shared" si="14"/>
        <v>12843412</v>
      </c>
      <c r="V31" s="44">
        <f t="shared" si="14"/>
        <v>850000</v>
      </c>
      <c r="W31" s="44">
        <f t="shared" si="14"/>
        <v>12843412</v>
      </c>
      <c r="X31" s="44">
        <f t="shared" si="14"/>
        <v>850000</v>
      </c>
      <c r="Y31" s="44"/>
      <c r="Z31" s="44"/>
      <c r="AA31" s="54">
        <f t="shared" si="6"/>
        <v>12843412</v>
      </c>
      <c r="AB31" s="55">
        <f t="shared" si="7"/>
        <v>850000</v>
      </c>
      <c r="AC31" s="88">
        <f>AB31/AA31*100</f>
        <v>6.618179032176184</v>
      </c>
    </row>
    <row r="32" spans="1:29" s="11" customFormat="1" ht="67.5" hidden="1" customHeight="1" x14ac:dyDescent="0.2">
      <c r="A32" s="7" t="s">
        <v>287</v>
      </c>
      <c r="B32" s="102" t="s">
        <v>298</v>
      </c>
      <c r="C32" s="48">
        <v>0</v>
      </c>
      <c r="D32" s="48">
        <v>0</v>
      </c>
      <c r="E32" s="81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79" t="e">
        <f>M32/L32*100</f>
        <v>#DIV/0!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138">
        <v>0</v>
      </c>
      <c r="X32" s="138">
        <v>0</v>
      </c>
      <c r="Y32" s="48"/>
      <c r="Z32" s="48"/>
      <c r="AA32" s="92">
        <f t="shared" si="6"/>
        <v>0</v>
      </c>
      <c r="AB32" s="60">
        <f t="shared" si="7"/>
        <v>0</v>
      </c>
      <c r="AC32" s="93" t="e">
        <f>AB32/AA32*100</f>
        <v>#DIV/0!</v>
      </c>
    </row>
    <row r="33" spans="1:29" s="11" customFormat="1" ht="61.5" customHeight="1" x14ac:dyDescent="0.2">
      <c r="A33" s="7" t="s">
        <v>287</v>
      </c>
      <c r="B33" s="131" t="s">
        <v>298</v>
      </c>
      <c r="C33" s="48">
        <v>0</v>
      </c>
      <c r="D33" s="48">
        <v>0</v>
      </c>
      <c r="E33" s="81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1421112</v>
      </c>
      <c r="M33" s="48">
        <v>85000</v>
      </c>
      <c r="N33" s="81">
        <f>M33/L33*100</f>
        <v>5.9812315989169047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1421112</v>
      </c>
      <c r="V33" s="48">
        <v>85000</v>
      </c>
      <c r="W33" s="138">
        <v>1421112</v>
      </c>
      <c r="X33" s="138">
        <v>85000</v>
      </c>
      <c r="Y33" s="48"/>
      <c r="Z33" s="48"/>
      <c r="AA33" s="92">
        <f>C33+L33</f>
        <v>1421112</v>
      </c>
      <c r="AB33" s="60">
        <f>D33+M33</f>
        <v>85000</v>
      </c>
      <c r="AC33" s="93">
        <f>AB33/AA33*100</f>
        <v>5.9812315989169047</v>
      </c>
    </row>
    <row r="34" spans="1:29" s="11" customFormat="1" ht="61.5" customHeight="1" x14ac:dyDescent="0.2">
      <c r="A34" s="7" t="s">
        <v>288</v>
      </c>
      <c r="B34" s="102" t="s">
        <v>299</v>
      </c>
      <c r="C34" s="48">
        <v>0</v>
      </c>
      <c r="D34" s="48">
        <v>0</v>
      </c>
      <c r="E34" s="81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11422300</v>
      </c>
      <c r="M34" s="48">
        <v>765000</v>
      </c>
      <c r="N34" s="81">
        <f>M34/L34*100</f>
        <v>6.6974252120851316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11422300</v>
      </c>
      <c r="V34" s="48">
        <v>765000</v>
      </c>
      <c r="W34" s="138">
        <v>11422300</v>
      </c>
      <c r="X34" s="138">
        <v>765000</v>
      </c>
      <c r="Y34" s="48"/>
      <c r="Z34" s="48"/>
      <c r="AA34" s="92">
        <f t="shared" si="6"/>
        <v>11422300</v>
      </c>
      <c r="AB34" s="60">
        <f t="shared" si="7"/>
        <v>765000</v>
      </c>
      <c r="AC34" s="93">
        <f>AB34/AA34*100</f>
        <v>6.6974252120851316</v>
      </c>
    </row>
    <row r="35" spans="1:29" s="1" customFormat="1" ht="63.75" customHeight="1" x14ac:dyDescent="0.2">
      <c r="A35" s="8" t="s">
        <v>230</v>
      </c>
      <c r="B35" s="36" t="s">
        <v>258</v>
      </c>
      <c r="C35" s="44">
        <v>387200</v>
      </c>
      <c r="D35" s="44">
        <v>386733.03</v>
      </c>
      <c r="E35" s="82">
        <f>D35/C35*100</f>
        <v>99.87939824380166</v>
      </c>
      <c r="F35" s="44">
        <v>387200</v>
      </c>
      <c r="G35" s="44">
        <v>386733.03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82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 t="e">
        <f>#REF!+#REF!</f>
        <v>#REF!</v>
      </c>
      <c r="Z35" s="44" t="e">
        <f>#REF!+#REF!</f>
        <v>#REF!</v>
      </c>
      <c r="AA35" s="54">
        <f t="shared" si="6"/>
        <v>387200</v>
      </c>
      <c r="AB35" s="55">
        <f t="shared" si="7"/>
        <v>386733.03</v>
      </c>
      <c r="AC35" s="88">
        <f t="shared" ref="AC35:AC47" si="15">AB35/AA35*100</f>
        <v>99.87939824380166</v>
      </c>
    </row>
    <row r="36" spans="1:29" s="1" customFormat="1" ht="41.25" customHeight="1" x14ac:dyDescent="0.2">
      <c r="A36" s="8" t="s">
        <v>277</v>
      </c>
      <c r="B36" s="36" t="s">
        <v>300</v>
      </c>
      <c r="C36" s="44">
        <f>SUM(C37:C38)</f>
        <v>3723</v>
      </c>
      <c r="D36" s="44">
        <f>SUM(D37:D38)</f>
        <v>0</v>
      </c>
      <c r="E36" s="82">
        <v>0</v>
      </c>
      <c r="F36" s="44">
        <f t="shared" ref="F36:K36" si="16">SUM(F37:F38)</f>
        <v>0</v>
      </c>
      <c r="G36" s="44">
        <f t="shared" si="16"/>
        <v>0</v>
      </c>
      <c r="H36" s="44">
        <f t="shared" si="16"/>
        <v>0</v>
      </c>
      <c r="I36" s="44">
        <f t="shared" si="16"/>
        <v>0</v>
      </c>
      <c r="J36" s="44">
        <f t="shared" si="16"/>
        <v>3723</v>
      </c>
      <c r="K36" s="44">
        <f t="shared" si="16"/>
        <v>0</v>
      </c>
      <c r="L36" s="44">
        <f>SUM(L37:L38)</f>
        <v>33507</v>
      </c>
      <c r="M36" s="44">
        <f>SUM(M37:M38)</f>
        <v>0</v>
      </c>
      <c r="N36" s="82">
        <f>M36/L36*100</f>
        <v>0</v>
      </c>
      <c r="O36" s="44">
        <f t="shared" ref="O36:X36" si="17">SUM(O37:O38)</f>
        <v>0</v>
      </c>
      <c r="P36" s="44">
        <f t="shared" si="17"/>
        <v>0</v>
      </c>
      <c r="Q36" s="44">
        <f t="shared" si="17"/>
        <v>0</v>
      </c>
      <c r="R36" s="44">
        <f t="shared" si="17"/>
        <v>0</v>
      </c>
      <c r="S36" s="44">
        <f t="shared" si="17"/>
        <v>0</v>
      </c>
      <c r="T36" s="44">
        <f t="shared" si="17"/>
        <v>0</v>
      </c>
      <c r="U36" s="44">
        <f t="shared" si="17"/>
        <v>33507</v>
      </c>
      <c r="V36" s="44">
        <f t="shared" si="17"/>
        <v>0</v>
      </c>
      <c r="W36" s="44">
        <v>0</v>
      </c>
      <c r="X36" s="44">
        <f t="shared" si="17"/>
        <v>0</v>
      </c>
      <c r="Y36" s="44" t="e">
        <f>#REF!+#REF!</f>
        <v>#REF!</v>
      </c>
      <c r="Z36" s="44" t="e">
        <f>#REF!+#REF!</f>
        <v>#REF!</v>
      </c>
      <c r="AA36" s="54">
        <f t="shared" si="6"/>
        <v>37230</v>
      </c>
      <c r="AB36" s="55">
        <f t="shared" si="7"/>
        <v>0</v>
      </c>
      <c r="AC36" s="88">
        <f t="shared" si="15"/>
        <v>0</v>
      </c>
    </row>
    <row r="37" spans="1:29" s="19" customFormat="1" ht="51" customHeight="1" x14ac:dyDescent="0.2">
      <c r="A37" s="18" t="s">
        <v>289</v>
      </c>
      <c r="B37" s="125" t="s">
        <v>301</v>
      </c>
      <c r="C37" s="45">
        <v>3723</v>
      </c>
      <c r="D37" s="45">
        <v>0</v>
      </c>
      <c r="E37" s="143">
        <v>0</v>
      </c>
      <c r="F37" s="45">
        <v>0</v>
      </c>
      <c r="G37" s="45">
        <v>0</v>
      </c>
      <c r="H37" s="45">
        <v>0</v>
      </c>
      <c r="I37" s="45">
        <v>0</v>
      </c>
      <c r="J37" s="45">
        <v>3723</v>
      </c>
      <c r="K37" s="45">
        <v>0</v>
      </c>
      <c r="L37" s="45">
        <v>0</v>
      </c>
      <c r="M37" s="45">
        <v>0</v>
      </c>
      <c r="N37" s="81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137">
        <v>0</v>
      </c>
      <c r="X37" s="137">
        <v>0</v>
      </c>
      <c r="Y37" s="45"/>
      <c r="Z37" s="45"/>
      <c r="AA37" s="46">
        <f t="shared" si="6"/>
        <v>3723</v>
      </c>
      <c r="AB37" s="101">
        <f t="shared" si="7"/>
        <v>0</v>
      </c>
      <c r="AC37" s="103">
        <f>AB37/AA37*100</f>
        <v>0</v>
      </c>
    </row>
    <row r="38" spans="1:29" s="19" customFormat="1" ht="50.25" customHeight="1" x14ac:dyDescent="0.2">
      <c r="A38" s="18" t="s">
        <v>290</v>
      </c>
      <c r="B38" s="125" t="s">
        <v>302</v>
      </c>
      <c r="C38" s="45">
        <v>0</v>
      </c>
      <c r="D38" s="45">
        <v>0</v>
      </c>
      <c r="E38" s="143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33507</v>
      </c>
      <c r="M38" s="45">
        <v>0</v>
      </c>
      <c r="N38" s="81">
        <f>M38/L38*100</f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33507</v>
      </c>
      <c r="V38" s="45">
        <v>0</v>
      </c>
      <c r="W38" s="137">
        <v>0</v>
      </c>
      <c r="X38" s="137"/>
      <c r="Y38" s="45"/>
      <c r="Z38" s="45"/>
      <c r="AA38" s="46">
        <f t="shared" si="6"/>
        <v>33507</v>
      </c>
      <c r="AB38" s="101">
        <f t="shared" si="7"/>
        <v>0</v>
      </c>
      <c r="AC38" s="103">
        <f>AB38/AA38*100</f>
        <v>0</v>
      </c>
    </row>
    <row r="39" spans="1:29" s="1" customFormat="1" ht="60.75" hidden="1" customHeight="1" x14ac:dyDescent="0.2">
      <c r="A39" s="8" t="s">
        <v>278</v>
      </c>
      <c r="B39" s="36" t="s">
        <v>303</v>
      </c>
      <c r="C39" s="44">
        <f>SUM(C40:C41)</f>
        <v>0</v>
      </c>
      <c r="D39" s="44">
        <f>SUM(D40:D41)</f>
        <v>0</v>
      </c>
      <c r="E39" s="81" t="e">
        <f>D39/C39*100</f>
        <v>#DIV/0!</v>
      </c>
      <c r="F39" s="44">
        <f t="shared" ref="F39:K39" si="18">SUM(F40:F41)</f>
        <v>0</v>
      </c>
      <c r="G39" s="44">
        <f t="shared" si="18"/>
        <v>0</v>
      </c>
      <c r="H39" s="44">
        <f t="shared" si="18"/>
        <v>0</v>
      </c>
      <c r="I39" s="44">
        <f t="shared" si="18"/>
        <v>0</v>
      </c>
      <c r="J39" s="44">
        <f t="shared" si="18"/>
        <v>0</v>
      </c>
      <c r="K39" s="44">
        <f t="shared" si="18"/>
        <v>0</v>
      </c>
      <c r="L39" s="44">
        <f>SUM(L40:L41)</f>
        <v>0</v>
      </c>
      <c r="M39" s="44">
        <f>SUM(M40:M41)</f>
        <v>0</v>
      </c>
      <c r="N39" s="82" t="e">
        <f>M39/L39*100</f>
        <v>#DIV/0!</v>
      </c>
      <c r="O39" s="44">
        <f t="shared" ref="O39:X39" si="19">SUM(O40:O41)</f>
        <v>0</v>
      </c>
      <c r="P39" s="44">
        <f t="shared" si="19"/>
        <v>0</v>
      </c>
      <c r="Q39" s="44">
        <f t="shared" si="19"/>
        <v>0</v>
      </c>
      <c r="R39" s="44">
        <f t="shared" si="19"/>
        <v>0</v>
      </c>
      <c r="S39" s="44">
        <f t="shared" si="19"/>
        <v>0</v>
      </c>
      <c r="T39" s="44">
        <f t="shared" si="19"/>
        <v>0</v>
      </c>
      <c r="U39" s="44">
        <f t="shared" si="19"/>
        <v>0</v>
      </c>
      <c r="V39" s="44">
        <f t="shared" si="19"/>
        <v>0</v>
      </c>
      <c r="W39" s="44">
        <f t="shared" si="19"/>
        <v>0</v>
      </c>
      <c r="X39" s="44">
        <f t="shared" si="19"/>
        <v>0</v>
      </c>
      <c r="Y39" s="44" t="e">
        <f>#REF!+#REF!</f>
        <v>#REF!</v>
      </c>
      <c r="Z39" s="44" t="e">
        <f>#REF!+#REF!</f>
        <v>#REF!</v>
      </c>
      <c r="AA39" s="54">
        <f t="shared" si="6"/>
        <v>0</v>
      </c>
      <c r="AB39" s="55">
        <f t="shared" si="7"/>
        <v>0</v>
      </c>
      <c r="AC39" s="88" t="e">
        <f t="shared" si="15"/>
        <v>#DIV/0!</v>
      </c>
    </row>
    <row r="40" spans="1:29" s="19" customFormat="1" ht="65.25" hidden="1" customHeight="1" x14ac:dyDescent="0.2">
      <c r="A40" s="18" t="s">
        <v>291</v>
      </c>
      <c r="B40" s="125" t="s">
        <v>304</v>
      </c>
      <c r="C40" s="45">
        <v>0</v>
      </c>
      <c r="D40" s="45">
        <v>0</v>
      </c>
      <c r="E40" s="143" t="e">
        <f>D40/C40*100</f>
        <v>#DIV/0!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143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137">
        <v>0</v>
      </c>
      <c r="X40" s="137">
        <v>0</v>
      </c>
      <c r="Y40" s="45"/>
      <c r="Z40" s="45"/>
      <c r="AA40" s="46">
        <f t="shared" si="6"/>
        <v>0</v>
      </c>
      <c r="AB40" s="101">
        <f t="shared" si="7"/>
        <v>0</v>
      </c>
      <c r="AC40" s="103" t="e">
        <f>AB40/AA40*100</f>
        <v>#DIV/0!</v>
      </c>
    </row>
    <row r="41" spans="1:29" s="19" customFormat="1" ht="60.75" hidden="1" customHeight="1" x14ac:dyDescent="0.2">
      <c r="A41" s="18" t="s">
        <v>292</v>
      </c>
      <c r="B41" s="125" t="s">
        <v>305</v>
      </c>
      <c r="C41" s="45">
        <v>0</v>
      </c>
      <c r="D41" s="45">
        <v>0</v>
      </c>
      <c r="E41" s="143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143" t="e">
        <f>M41/L41*100</f>
        <v>#DIV/0!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137">
        <v>0</v>
      </c>
      <c r="X41" s="137">
        <v>0</v>
      </c>
      <c r="Y41" s="45"/>
      <c r="Z41" s="45"/>
      <c r="AA41" s="46">
        <f t="shared" si="6"/>
        <v>0</v>
      </c>
      <c r="AB41" s="101">
        <f t="shared" si="7"/>
        <v>0</v>
      </c>
      <c r="AC41" s="103" t="e">
        <f>AB41/AA41*100</f>
        <v>#DIV/0!</v>
      </c>
    </row>
    <row r="42" spans="1:29" s="19" customFormat="1" ht="60.75" hidden="1" customHeight="1" x14ac:dyDescent="0.2">
      <c r="A42" s="18"/>
      <c r="B42" s="125"/>
      <c r="C42" s="45"/>
      <c r="D42" s="45"/>
      <c r="E42" s="143"/>
      <c r="F42" s="45"/>
      <c r="G42" s="45"/>
      <c r="H42" s="45"/>
      <c r="I42" s="45"/>
      <c r="J42" s="45"/>
      <c r="K42" s="45"/>
      <c r="L42" s="45"/>
      <c r="M42" s="45"/>
      <c r="N42" s="143"/>
      <c r="O42" s="45"/>
      <c r="P42" s="45"/>
      <c r="Q42" s="45"/>
      <c r="R42" s="45"/>
      <c r="S42" s="45"/>
      <c r="T42" s="45"/>
      <c r="U42" s="45"/>
      <c r="V42" s="45"/>
      <c r="W42" s="137"/>
      <c r="X42" s="137"/>
      <c r="Y42" s="45"/>
      <c r="Z42" s="45"/>
      <c r="AA42" s="46"/>
      <c r="AB42" s="101"/>
      <c r="AC42" s="103"/>
    </row>
    <row r="43" spans="1:29" s="1" customFormat="1" ht="19.5" customHeight="1" x14ac:dyDescent="0.2">
      <c r="A43" s="8" t="s">
        <v>259</v>
      </c>
      <c r="B43" s="36" t="s">
        <v>260</v>
      </c>
      <c r="C43" s="44">
        <v>0</v>
      </c>
      <c r="D43" s="44">
        <v>0</v>
      </c>
      <c r="E43" s="82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f>5100000+3430000</f>
        <v>8530000</v>
      </c>
      <c r="M43" s="44">
        <f>22900</f>
        <v>22900</v>
      </c>
      <c r="N43" s="82">
        <f>M43/L43*100</f>
        <v>0.26846424384525203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8530000</v>
      </c>
      <c r="V43" s="44">
        <f>22900</f>
        <v>22900</v>
      </c>
      <c r="W43" s="44">
        <v>8530000</v>
      </c>
      <c r="X43" s="44">
        <f>22900</f>
        <v>22900</v>
      </c>
      <c r="Y43" s="44" t="e">
        <f>#REF!+#REF!</f>
        <v>#REF!</v>
      </c>
      <c r="Z43" s="44" t="e">
        <f>#REF!+#REF!</f>
        <v>#REF!</v>
      </c>
      <c r="AA43" s="54">
        <f t="shared" si="6"/>
        <v>8530000</v>
      </c>
      <c r="AB43" s="55">
        <f t="shared" si="7"/>
        <v>22900</v>
      </c>
      <c r="AC43" s="88">
        <f t="shared" si="15"/>
        <v>0.26846424384525203</v>
      </c>
    </row>
    <row r="44" spans="1:29" s="1" customFormat="1" ht="30" hidden="1" customHeight="1" x14ac:dyDescent="0.2">
      <c r="A44" s="8" t="s">
        <v>261</v>
      </c>
      <c r="B44" s="36" t="s">
        <v>262</v>
      </c>
      <c r="C44" s="44">
        <v>0</v>
      </c>
      <c r="D44" s="44">
        <v>0</v>
      </c>
      <c r="E44" s="81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82" t="e">
        <f>M44/L44*100</f>
        <v>#DIV/0!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136">
        <v>0</v>
      </c>
      <c r="X44" s="136">
        <v>0</v>
      </c>
      <c r="Y44" s="44"/>
      <c r="Z44" s="44"/>
      <c r="AA44" s="54">
        <f t="shared" si="6"/>
        <v>0</v>
      </c>
      <c r="AB44" s="55">
        <f t="shared" si="7"/>
        <v>0</v>
      </c>
      <c r="AC44" s="87" t="e">
        <f t="shared" si="15"/>
        <v>#DIV/0!</v>
      </c>
    </row>
    <row r="45" spans="1:29" s="1" customFormat="1" ht="42.75" hidden="1" customHeight="1" x14ac:dyDescent="0.2">
      <c r="A45" s="8" t="s">
        <v>293</v>
      </c>
      <c r="B45" s="36" t="s">
        <v>306</v>
      </c>
      <c r="C45" s="44">
        <v>0</v>
      </c>
      <c r="D45" s="44">
        <v>0</v>
      </c>
      <c r="E45" s="81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82" t="e">
        <f>M45/L45*100</f>
        <v>#DIV/0!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136">
        <v>0</v>
      </c>
      <c r="X45" s="136">
        <v>0</v>
      </c>
      <c r="Y45" s="44"/>
      <c r="Z45" s="44"/>
      <c r="AA45" s="54">
        <f t="shared" si="6"/>
        <v>0</v>
      </c>
      <c r="AB45" s="55">
        <f t="shared" si="7"/>
        <v>0</v>
      </c>
      <c r="AC45" s="87" t="e">
        <f t="shared" si="15"/>
        <v>#DIV/0!</v>
      </c>
    </row>
    <row r="46" spans="1:29" s="1" customFormat="1" ht="44.25" customHeight="1" x14ac:dyDescent="0.2">
      <c r="A46" s="8" t="s">
        <v>263</v>
      </c>
      <c r="B46" s="36" t="s">
        <v>307</v>
      </c>
      <c r="C46" s="44">
        <v>8124500</v>
      </c>
      <c r="D46" s="44">
        <v>8124500</v>
      </c>
      <c r="E46" s="81">
        <f>D46/C46*100</f>
        <v>100</v>
      </c>
      <c r="F46" s="44">
        <v>8124500</v>
      </c>
      <c r="G46" s="44">
        <v>8124500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82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136">
        <v>0</v>
      </c>
      <c r="X46" s="136">
        <v>0</v>
      </c>
      <c r="Y46" s="44" t="e">
        <f>#REF!+#REF!</f>
        <v>#REF!</v>
      </c>
      <c r="Z46" s="44" t="e">
        <f>#REF!+#REF!</f>
        <v>#REF!</v>
      </c>
      <c r="AA46" s="54">
        <f t="shared" si="6"/>
        <v>8124500</v>
      </c>
      <c r="AB46" s="55">
        <f t="shared" si="7"/>
        <v>8124500</v>
      </c>
      <c r="AC46" s="88">
        <f>AB46/AA46*100</f>
        <v>100</v>
      </c>
    </row>
    <row r="47" spans="1:29" s="1" customFormat="1" ht="33" customHeight="1" x14ac:dyDescent="0.2">
      <c r="A47" s="8" t="s">
        <v>294</v>
      </c>
      <c r="B47" s="36" t="s">
        <v>308</v>
      </c>
      <c r="C47" s="44">
        <v>15728204</v>
      </c>
      <c r="D47" s="44">
        <v>8083383.2699999996</v>
      </c>
      <c r="E47" s="82">
        <f>D47/C47*100</f>
        <v>51.39419141562508</v>
      </c>
      <c r="F47" s="44"/>
      <c r="G47" s="44"/>
      <c r="H47" s="44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82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136">
        <v>0</v>
      </c>
      <c r="X47" s="136">
        <v>0</v>
      </c>
      <c r="Y47" s="44" t="e">
        <f>#REF!+#REF!</f>
        <v>#REF!</v>
      </c>
      <c r="Z47" s="44" t="e">
        <f>#REF!+#REF!</f>
        <v>#REF!</v>
      </c>
      <c r="AA47" s="54">
        <f t="shared" si="6"/>
        <v>15728204</v>
      </c>
      <c r="AB47" s="55">
        <f t="shared" si="7"/>
        <v>8083383.2699999996</v>
      </c>
      <c r="AC47" s="88">
        <f t="shared" si="15"/>
        <v>51.39419141562508</v>
      </c>
    </row>
    <row r="48" spans="1:29" s="66" customFormat="1" ht="21" customHeight="1" x14ac:dyDescent="0.2">
      <c r="A48" s="119" t="s">
        <v>232</v>
      </c>
      <c r="B48" s="120" t="s">
        <v>236</v>
      </c>
      <c r="C48" s="106">
        <f>C49+C50+C51</f>
        <v>18896800</v>
      </c>
      <c r="D48" s="106">
        <f>D49+D50+D51</f>
        <v>11945788.940000001</v>
      </c>
      <c r="E48" s="121">
        <f t="shared" si="0"/>
        <v>63.215935713983328</v>
      </c>
      <c r="F48" s="106">
        <f t="shared" ref="F48:T48" si="20">F49+F50+F51</f>
        <v>0</v>
      </c>
      <c r="G48" s="106">
        <f t="shared" si="20"/>
        <v>0</v>
      </c>
      <c r="H48" s="106">
        <f t="shared" si="20"/>
        <v>0</v>
      </c>
      <c r="I48" s="106">
        <f t="shared" si="20"/>
        <v>0</v>
      </c>
      <c r="J48" s="106">
        <f t="shared" si="20"/>
        <v>0</v>
      </c>
      <c r="K48" s="106">
        <f t="shared" si="20"/>
        <v>0</v>
      </c>
      <c r="L48" s="106">
        <f t="shared" si="20"/>
        <v>1602000</v>
      </c>
      <c r="M48" s="106">
        <f t="shared" si="20"/>
        <v>0</v>
      </c>
      <c r="N48" s="142">
        <f t="shared" si="20"/>
        <v>0</v>
      </c>
      <c r="O48" s="106">
        <f t="shared" si="20"/>
        <v>0</v>
      </c>
      <c r="P48" s="106">
        <f t="shared" si="20"/>
        <v>0</v>
      </c>
      <c r="Q48" s="106">
        <f t="shared" si="20"/>
        <v>0</v>
      </c>
      <c r="R48" s="106">
        <f t="shared" si="20"/>
        <v>0</v>
      </c>
      <c r="S48" s="106">
        <f t="shared" si="20"/>
        <v>0</v>
      </c>
      <c r="T48" s="106">
        <f t="shared" si="20"/>
        <v>0</v>
      </c>
      <c r="U48" s="106">
        <f>U49+U50+U51</f>
        <v>1602000</v>
      </c>
      <c r="V48" s="106">
        <f>V49+V50+V51</f>
        <v>0</v>
      </c>
      <c r="W48" s="106">
        <f>W49+W50+W51</f>
        <v>1602000</v>
      </c>
      <c r="X48" s="106">
        <f>X49+X50+X51</f>
        <v>0</v>
      </c>
      <c r="Y48" s="106"/>
      <c r="Z48" s="106"/>
      <c r="AA48" s="106">
        <f>AA49+AA50+AA51</f>
        <v>20498800</v>
      </c>
      <c r="AB48" s="106">
        <f>AB49+AB50+AB51</f>
        <v>11945788.940000001</v>
      </c>
      <c r="AC48" s="122">
        <f t="shared" si="4"/>
        <v>58.275552422580844</v>
      </c>
    </row>
    <row r="49" spans="1:29" s="1" customFormat="1" ht="17.25" customHeight="1" x14ac:dyDescent="0.2">
      <c r="A49" s="8" t="s">
        <v>233</v>
      </c>
      <c r="B49" s="36" t="s">
        <v>235</v>
      </c>
      <c r="C49" s="44">
        <v>16873400</v>
      </c>
      <c r="D49" s="44">
        <v>10818835.82</v>
      </c>
      <c r="E49" s="82">
        <f t="shared" si="0"/>
        <v>64.117698981829392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82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/>
      <c r="Z49" s="44"/>
      <c r="AA49" s="54">
        <f t="shared" ref="AA49:AB51" si="21">C49+L49</f>
        <v>16873400</v>
      </c>
      <c r="AB49" s="54">
        <f t="shared" si="21"/>
        <v>10818835.82</v>
      </c>
      <c r="AC49" s="88">
        <f t="shared" si="4"/>
        <v>64.117698981829392</v>
      </c>
    </row>
    <row r="50" spans="1:29" s="1" customFormat="1" ht="17.25" customHeight="1" x14ac:dyDescent="0.2">
      <c r="A50" s="8" t="s">
        <v>312</v>
      </c>
      <c r="B50" s="36" t="s">
        <v>234</v>
      </c>
      <c r="C50" s="44">
        <v>2023400</v>
      </c>
      <c r="D50" s="44">
        <v>1126953.1200000001</v>
      </c>
      <c r="E50" s="82">
        <f t="shared" si="0"/>
        <v>55.696012651971941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82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136">
        <v>0</v>
      </c>
      <c r="X50" s="136">
        <v>0</v>
      </c>
      <c r="Y50" s="44"/>
      <c r="Z50" s="44"/>
      <c r="AA50" s="54">
        <f t="shared" si="21"/>
        <v>2023400</v>
      </c>
      <c r="AB50" s="54">
        <f t="shared" si="21"/>
        <v>1126953.1200000001</v>
      </c>
      <c r="AC50" s="88">
        <f t="shared" si="4"/>
        <v>55.696012651971941</v>
      </c>
    </row>
    <row r="51" spans="1:29" s="1" customFormat="1" ht="17.25" customHeight="1" x14ac:dyDescent="0.2">
      <c r="A51" s="8" t="s">
        <v>274</v>
      </c>
      <c r="B51" s="36" t="s">
        <v>275</v>
      </c>
      <c r="C51" s="44"/>
      <c r="D51" s="44"/>
      <c r="E51" s="82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  <c r="L51" s="44">
        <v>1602000</v>
      </c>
      <c r="M51" s="44">
        <v>0</v>
      </c>
      <c r="N51" s="82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1602000</v>
      </c>
      <c r="V51" s="44">
        <v>0</v>
      </c>
      <c r="W51" s="44">
        <v>1602000</v>
      </c>
      <c r="X51" s="44">
        <v>0</v>
      </c>
      <c r="Y51" s="44"/>
      <c r="Z51" s="44"/>
      <c r="AA51" s="54">
        <f t="shared" si="21"/>
        <v>1602000</v>
      </c>
      <c r="AB51" s="54">
        <f t="shared" si="21"/>
        <v>0</v>
      </c>
      <c r="AC51" s="88">
        <f t="shared" si="4"/>
        <v>0</v>
      </c>
    </row>
    <row r="52" spans="1:29" s="61" customFormat="1" ht="19.5" customHeight="1" x14ac:dyDescent="0.2">
      <c r="A52" s="62" t="s">
        <v>35</v>
      </c>
      <c r="B52" s="63" t="s">
        <v>13</v>
      </c>
      <c r="C52" s="64">
        <f>C53+C57+C60+C65+C74+C75+C81+C82+C84+C86+C88+C90+C91+C92+C95+C98+C101</f>
        <v>21470134</v>
      </c>
      <c r="D52" s="64">
        <f>D53+D57+D60+D65+D74+D75+D81+D82+D84+D86+D88+D90+D91+D92+D95+D98+D101</f>
        <v>12715472.199999999</v>
      </c>
      <c r="E52" s="78">
        <f t="shared" si="0"/>
        <v>59.224000185560087</v>
      </c>
      <c r="F52" s="64">
        <f t="shared" ref="F52:K52" si="22">F53+F57+F60+F65+F74+F75+F81+F82+F84+F86+F88+F90+F91+F92+F95+F98+F101</f>
        <v>11016300</v>
      </c>
      <c r="G52" s="64">
        <f t="shared" si="22"/>
        <v>7699027.75</v>
      </c>
      <c r="H52" s="64">
        <f t="shared" si="22"/>
        <v>178300</v>
      </c>
      <c r="I52" s="64">
        <f t="shared" si="22"/>
        <v>133194.70000000001</v>
      </c>
      <c r="J52" s="64">
        <f t="shared" si="22"/>
        <v>0</v>
      </c>
      <c r="K52" s="64">
        <f t="shared" si="22"/>
        <v>0</v>
      </c>
      <c r="L52" s="64">
        <f>L53+L57+L60+L65+L74+L75+L81+L82+L84+L86+L88+L90+L91+L92+L95+L98+L101</f>
        <v>665000</v>
      </c>
      <c r="M52" s="64">
        <f>M53+M57+M60+M65+M74+M75+M81+M82+M84+M86+M88+M90+M91+M92+M95+M98+M101</f>
        <v>63737.97</v>
      </c>
      <c r="N52" s="78">
        <f>M52/L52*100</f>
        <v>9.584657142857143</v>
      </c>
      <c r="O52" s="64">
        <f t="shared" ref="O52:X52" si="23">O53+O57+O60+O65+O74+O75+O81+O82+O84+O86+O88+O90+O91+O92+O95+O98+O101</f>
        <v>65000</v>
      </c>
      <c r="P52" s="64">
        <f t="shared" si="23"/>
        <v>63737.97</v>
      </c>
      <c r="Q52" s="64">
        <f t="shared" si="23"/>
        <v>0</v>
      </c>
      <c r="R52" s="64">
        <f t="shared" si="23"/>
        <v>0</v>
      </c>
      <c r="S52" s="64">
        <f t="shared" si="23"/>
        <v>0</v>
      </c>
      <c r="T52" s="64">
        <f t="shared" si="23"/>
        <v>0</v>
      </c>
      <c r="U52" s="64">
        <f t="shared" si="23"/>
        <v>600000</v>
      </c>
      <c r="V52" s="64">
        <f t="shared" si="23"/>
        <v>0</v>
      </c>
      <c r="W52" s="64">
        <f t="shared" si="23"/>
        <v>600000</v>
      </c>
      <c r="X52" s="64">
        <f t="shared" si="23"/>
        <v>0</v>
      </c>
      <c r="Y52" s="64">
        <f>Y53+Y57+Y60+Y65+Y74+Y75+Y81+Y82+Y84+Y86+Y88+Y90+Y91+Y92+Y95+Y98</f>
        <v>0</v>
      </c>
      <c r="Z52" s="64">
        <f>Z53+Z57+Z60+Z65+Z74+Z75+Z81+Z82+Z84+Z86+Z88+Z90+Z91+Z92+Z95+Z98</f>
        <v>0</v>
      </c>
      <c r="AA52" s="64">
        <f>AA53+AA57+AA60+AA65+AA74+AA75+AA81+AA82+AA84+AA86+AA88+AA90+AA91+AA92+AA95+AA98+AA101</f>
        <v>22135134</v>
      </c>
      <c r="AB52" s="64">
        <f>AB53+AB57+AB60+AB65+AB74+AB75+AB81+AB82+AB84+AB86+AB88+AB90+AB91+AB92+AB95+AB98+AB101</f>
        <v>12779210.169999998</v>
      </c>
      <c r="AC52" s="86">
        <f t="shared" si="4"/>
        <v>57.732698478355715</v>
      </c>
    </row>
    <row r="53" spans="1:29" s="10" customFormat="1" ht="42.75" hidden="1" customHeight="1" x14ac:dyDescent="0.25">
      <c r="A53" s="9" t="s">
        <v>36</v>
      </c>
      <c r="B53" s="30" t="s">
        <v>188</v>
      </c>
      <c r="C53" s="47">
        <f>SUM(C54:C56)</f>
        <v>0</v>
      </c>
      <c r="D53" s="47">
        <f>SUM(D54:D56)</f>
        <v>0</v>
      </c>
      <c r="E53" s="80" t="e">
        <f t="shared" si="0"/>
        <v>#DIV/0!</v>
      </c>
      <c r="F53" s="47">
        <f t="shared" ref="F53:K53" si="24">SUM(F54:F56)</f>
        <v>0</v>
      </c>
      <c r="G53" s="47">
        <f t="shared" si="24"/>
        <v>0</v>
      </c>
      <c r="H53" s="47">
        <f t="shared" si="24"/>
        <v>0</v>
      </c>
      <c r="I53" s="47">
        <f t="shared" si="24"/>
        <v>0</v>
      </c>
      <c r="J53" s="47">
        <f t="shared" si="24"/>
        <v>0</v>
      </c>
      <c r="K53" s="47">
        <f t="shared" si="24"/>
        <v>0</v>
      </c>
      <c r="L53" s="47">
        <f>SUM(L54:L56)</f>
        <v>0</v>
      </c>
      <c r="M53" s="47">
        <f>SUM(M54:M56)</f>
        <v>0</v>
      </c>
      <c r="N53" s="80">
        <v>0</v>
      </c>
      <c r="O53" s="47">
        <f t="shared" ref="O53:Z53" si="25">SUM(O54:O56)</f>
        <v>0</v>
      </c>
      <c r="P53" s="47">
        <f t="shared" si="25"/>
        <v>0</v>
      </c>
      <c r="Q53" s="47">
        <f t="shared" si="25"/>
        <v>0</v>
      </c>
      <c r="R53" s="47">
        <f t="shared" si="25"/>
        <v>0</v>
      </c>
      <c r="S53" s="47">
        <f t="shared" si="25"/>
        <v>0</v>
      </c>
      <c r="T53" s="47">
        <f t="shared" si="25"/>
        <v>0</v>
      </c>
      <c r="U53" s="47">
        <f t="shared" si="25"/>
        <v>0</v>
      </c>
      <c r="V53" s="47">
        <f t="shared" si="25"/>
        <v>0</v>
      </c>
      <c r="W53" s="139">
        <f t="shared" si="25"/>
        <v>0</v>
      </c>
      <c r="X53" s="139">
        <f t="shared" si="25"/>
        <v>0</v>
      </c>
      <c r="Y53" s="47">
        <f t="shared" si="25"/>
        <v>0</v>
      </c>
      <c r="Z53" s="47">
        <f t="shared" si="25"/>
        <v>0</v>
      </c>
      <c r="AA53" s="56">
        <f t="shared" ref="AA53:AA81" si="26">C53+L53</f>
        <v>0</v>
      </c>
      <c r="AB53" s="57">
        <f t="shared" ref="AB53:AB81" si="27">D53+M53</f>
        <v>0</v>
      </c>
      <c r="AC53" s="89" t="e">
        <f t="shared" si="4"/>
        <v>#DIV/0!</v>
      </c>
    </row>
    <row r="54" spans="1:29" s="19" customFormat="1" ht="42.75" hidden="1" customHeight="1" x14ac:dyDescent="0.2">
      <c r="A54" s="18" t="s">
        <v>37</v>
      </c>
      <c r="B54" s="31" t="s">
        <v>100</v>
      </c>
      <c r="C54" s="45">
        <v>0</v>
      </c>
      <c r="D54" s="45">
        <v>0</v>
      </c>
      <c r="E54" s="80" t="e">
        <f t="shared" si="0"/>
        <v>#DIV/0!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80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138">
        <v>0</v>
      </c>
      <c r="X54" s="138">
        <v>0</v>
      </c>
      <c r="Y54" s="48"/>
      <c r="Z54" s="48"/>
      <c r="AA54" s="92">
        <f t="shared" si="26"/>
        <v>0</v>
      </c>
      <c r="AB54" s="60">
        <f t="shared" si="27"/>
        <v>0</v>
      </c>
      <c r="AC54" s="89" t="e">
        <f t="shared" si="4"/>
        <v>#DIV/0!</v>
      </c>
    </row>
    <row r="55" spans="1:29" s="19" customFormat="1" ht="97.5" hidden="1" customHeight="1" x14ac:dyDescent="0.2">
      <c r="A55" s="22" t="s">
        <v>14</v>
      </c>
      <c r="B55" s="39" t="s">
        <v>15</v>
      </c>
      <c r="C55" s="45">
        <v>0</v>
      </c>
      <c r="D55" s="45">
        <v>0</v>
      </c>
      <c r="E55" s="80" t="e">
        <f t="shared" si="0"/>
        <v>#DIV/0!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80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138">
        <v>0</v>
      </c>
      <c r="X55" s="138">
        <v>0</v>
      </c>
      <c r="Y55" s="48"/>
      <c r="Z55" s="48"/>
      <c r="AA55" s="92">
        <f t="shared" si="26"/>
        <v>0</v>
      </c>
      <c r="AB55" s="60">
        <f t="shared" si="27"/>
        <v>0</v>
      </c>
      <c r="AC55" s="89" t="e">
        <f t="shared" si="4"/>
        <v>#DIV/0!</v>
      </c>
    </row>
    <row r="56" spans="1:29" s="19" customFormat="1" ht="31.5" hidden="1" customHeight="1" x14ac:dyDescent="0.2">
      <c r="A56" s="18" t="s">
        <v>38</v>
      </c>
      <c r="B56" s="31" t="s">
        <v>39</v>
      </c>
      <c r="C56" s="45">
        <v>0</v>
      </c>
      <c r="D56" s="45">
        <v>0</v>
      </c>
      <c r="E56" s="80" t="e">
        <f t="shared" si="0"/>
        <v>#DIV/0!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/>
      <c r="L56" s="48">
        <v>0</v>
      </c>
      <c r="M56" s="48">
        <v>0</v>
      </c>
      <c r="N56" s="80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/>
      <c r="W56" s="138">
        <v>0</v>
      </c>
      <c r="X56" s="138"/>
      <c r="Y56" s="48"/>
      <c r="Z56" s="48"/>
      <c r="AA56" s="92">
        <f t="shared" si="26"/>
        <v>0</v>
      </c>
      <c r="AB56" s="60">
        <f t="shared" si="27"/>
        <v>0</v>
      </c>
      <c r="AC56" s="89" t="e">
        <f t="shared" si="4"/>
        <v>#DIV/0!</v>
      </c>
    </row>
    <row r="57" spans="1:29" s="10" customFormat="1" ht="44.25" hidden="1" customHeight="1" x14ac:dyDescent="0.25">
      <c r="A57" s="9" t="s">
        <v>40</v>
      </c>
      <c r="B57" s="30" t="s">
        <v>41</v>
      </c>
      <c r="C57" s="47">
        <f>SUM(C58:C59)</f>
        <v>0</v>
      </c>
      <c r="D57" s="47">
        <f>SUM(D58:D59)</f>
        <v>0</v>
      </c>
      <c r="E57" s="80" t="e">
        <f t="shared" si="0"/>
        <v>#DIV/0!</v>
      </c>
      <c r="F57" s="47">
        <f t="shared" ref="F57:K57" si="28">SUM(F58:F59)</f>
        <v>0</v>
      </c>
      <c r="G57" s="47">
        <f t="shared" si="28"/>
        <v>0</v>
      </c>
      <c r="H57" s="47">
        <f t="shared" si="28"/>
        <v>0</v>
      </c>
      <c r="I57" s="47">
        <f t="shared" si="28"/>
        <v>0</v>
      </c>
      <c r="J57" s="47">
        <f t="shared" si="28"/>
        <v>0</v>
      </c>
      <c r="K57" s="47">
        <f t="shared" si="28"/>
        <v>0</v>
      </c>
      <c r="L57" s="47">
        <f>SUM(L58:L59)</f>
        <v>0</v>
      </c>
      <c r="M57" s="47">
        <f>SUM(M58:M59)</f>
        <v>0</v>
      </c>
      <c r="N57" s="80">
        <v>0</v>
      </c>
      <c r="O57" s="47">
        <f t="shared" ref="O57:Z57" si="29">SUM(O58:O59)</f>
        <v>0</v>
      </c>
      <c r="P57" s="47">
        <f t="shared" si="29"/>
        <v>0</v>
      </c>
      <c r="Q57" s="47">
        <f t="shared" si="29"/>
        <v>0</v>
      </c>
      <c r="R57" s="47">
        <f t="shared" si="29"/>
        <v>0</v>
      </c>
      <c r="S57" s="47">
        <f t="shared" si="29"/>
        <v>0</v>
      </c>
      <c r="T57" s="47">
        <f t="shared" si="29"/>
        <v>0</v>
      </c>
      <c r="U57" s="47">
        <f t="shared" si="29"/>
        <v>0</v>
      </c>
      <c r="V57" s="47">
        <f t="shared" si="29"/>
        <v>0</v>
      </c>
      <c r="W57" s="139">
        <f t="shared" si="29"/>
        <v>0</v>
      </c>
      <c r="X57" s="139">
        <f t="shared" si="29"/>
        <v>0</v>
      </c>
      <c r="Y57" s="47">
        <f t="shared" si="29"/>
        <v>0</v>
      </c>
      <c r="Z57" s="47">
        <f t="shared" si="29"/>
        <v>0</v>
      </c>
      <c r="AA57" s="56">
        <f t="shared" si="26"/>
        <v>0</v>
      </c>
      <c r="AB57" s="57">
        <f t="shared" si="27"/>
        <v>0</v>
      </c>
      <c r="AC57" s="89" t="e">
        <f t="shared" si="4"/>
        <v>#DIV/0!</v>
      </c>
    </row>
    <row r="58" spans="1:29" s="19" customFormat="1" ht="47.25" hidden="1" customHeight="1" x14ac:dyDescent="0.2">
      <c r="A58" s="18" t="s">
        <v>42</v>
      </c>
      <c r="B58" s="31" t="s">
        <v>101</v>
      </c>
      <c r="C58" s="45">
        <v>0</v>
      </c>
      <c r="D58" s="45">
        <v>0</v>
      </c>
      <c r="E58" s="80" t="e">
        <f t="shared" si="0"/>
        <v>#DIV/0!</v>
      </c>
      <c r="F58" s="48">
        <v>0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80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138">
        <v>0</v>
      </c>
      <c r="X58" s="138">
        <v>0</v>
      </c>
      <c r="Y58" s="48"/>
      <c r="Z58" s="48"/>
      <c r="AA58" s="92">
        <f t="shared" si="26"/>
        <v>0</v>
      </c>
      <c r="AB58" s="60">
        <f t="shared" si="27"/>
        <v>0</v>
      </c>
      <c r="AC58" s="89" t="e">
        <f t="shared" si="4"/>
        <v>#DIV/0!</v>
      </c>
    </row>
    <row r="59" spans="1:29" s="19" customFormat="1" ht="43.5" hidden="1" customHeight="1" x14ac:dyDescent="0.2">
      <c r="A59" s="18" t="s">
        <v>43</v>
      </c>
      <c r="B59" s="31" t="s">
        <v>44</v>
      </c>
      <c r="C59" s="45">
        <v>0</v>
      </c>
      <c r="D59" s="45">
        <v>0</v>
      </c>
      <c r="E59" s="80">
        <v>0</v>
      </c>
      <c r="F59" s="48"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80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138">
        <v>0</v>
      </c>
      <c r="X59" s="138">
        <v>0</v>
      </c>
      <c r="Y59" s="48"/>
      <c r="Z59" s="48"/>
      <c r="AA59" s="92">
        <f t="shared" si="26"/>
        <v>0</v>
      </c>
      <c r="AB59" s="60">
        <f t="shared" si="27"/>
        <v>0</v>
      </c>
      <c r="AC59" s="89" t="e">
        <f t="shared" si="4"/>
        <v>#DIV/0!</v>
      </c>
    </row>
    <row r="60" spans="1:29" s="10" customFormat="1" ht="49.5" customHeight="1" x14ac:dyDescent="0.25">
      <c r="A60" s="9" t="s">
        <v>45</v>
      </c>
      <c r="B60" s="30" t="s">
        <v>102</v>
      </c>
      <c r="C60" s="47">
        <f>SUM(C61:C64)</f>
        <v>3500000</v>
      </c>
      <c r="D60" s="47">
        <f>SUM(D61:D64)</f>
        <v>2170449.91</v>
      </c>
      <c r="E60" s="80">
        <f t="shared" si="0"/>
        <v>62.012854571428576</v>
      </c>
      <c r="F60" s="47">
        <f t="shared" ref="F60:K60" si="30">SUM(F64:F64)</f>
        <v>0</v>
      </c>
      <c r="G60" s="47">
        <f t="shared" si="30"/>
        <v>0</v>
      </c>
      <c r="H60" s="47">
        <f t="shared" si="30"/>
        <v>0</v>
      </c>
      <c r="I60" s="47">
        <f t="shared" si="30"/>
        <v>0</v>
      </c>
      <c r="J60" s="47">
        <f t="shared" si="30"/>
        <v>0</v>
      </c>
      <c r="K60" s="47">
        <f t="shared" si="30"/>
        <v>0</v>
      </c>
      <c r="L60" s="47">
        <f>SUM(L64:L64)</f>
        <v>0</v>
      </c>
      <c r="M60" s="47">
        <f>SUM(M64:M64)</f>
        <v>0</v>
      </c>
      <c r="N60" s="80">
        <v>0</v>
      </c>
      <c r="O60" s="47">
        <f t="shared" ref="O60:X60" si="31">SUM(O64:O64)</f>
        <v>0</v>
      </c>
      <c r="P60" s="47">
        <f t="shared" si="31"/>
        <v>0</v>
      </c>
      <c r="Q60" s="47">
        <f t="shared" si="31"/>
        <v>0</v>
      </c>
      <c r="R60" s="47">
        <f t="shared" si="31"/>
        <v>0</v>
      </c>
      <c r="S60" s="47">
        <f t="shared" si="31"/>
        <v>0</v>
      </c>
      <c r="T60" s="47">
        <f t="shared" si="31"/>
        <v>0</v>
      </c>
      <c r="U60" s="47">
        <f t="shared" si="31"/>
        <v>0</v>
      </c>
      <c r="V60" s="47">
        <f t="shared" si="31"/>
        <v>0</v>
      </c>
      <c r="W60" s="139">
        <f t="shared" si="31"/>
        <v>0</v>
      </c>
      <c r="X60" s="139">
        <f t="shared" si="31"/>
        <v>0</v>
      </c>
      <c r="Y60" s="47"/>
      <c r="Z60" s="47"/>
      <c r="AA60" s="56">
        <f t="shared" si="26"/>
        <v>3500000</v>
      </c>
      <c r="AB60" s="57">
        <f t="shared" si="27"/>
        <v>2170449.91</v>
      </c>
      <c r="AC60" s="89">
        <f t="shared" si="4"/>
        <v>62.012854571428576</v>
      </c>
    </row>
    <row r="61" spans="1:29" s="11" customFormat="1" ht="30.75" customHeight="1" x14ac:dyDescent="0.2">
      <c r="A61" s="7" t="s">
        <v>192</v>
      </c>
      <c r="B61" s="40" t="s">
        <v>198</v>
      </c>
      <c r="C61" s="48">
        <v>5000</v>
      </c>
      <c r="D61" s="48">
        <v>0</v>
      </c>
      <c r="E61" s="81">
        <f t="shared" si="0"/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81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138">
        <v>0</v>
      </c>
      <c r="X61" s="138">
        <v>0</v>
      </c>
      <c r="Y61" s="48"/>
      <c r="Z61" s="48"/>
      <c r="AA61" s="92">
        <f t="shared" si="26"/>
        <v>5000</v>
      </c>
      <c r="AB61" s="60">
        <f t="shared" si="27"/>
        <v>0</v>
      </c>
      <c r="AC61" s="93">
        <f>AB61/AA61*100</f>
        <v>0</v>
      </c>
    </row>
    <row r="62" spans="1:29" s="11" customFormat="1" ht="27" customHeight="1" x14ac:dyDescent="0.2">
      <c r="A62" s="7" t="s">
        <v>194</v>
      </c>
      <c r="B62" s="40" t="s">
        <v>199</v>
      </c>
      <c r="C62" s="48">
        <v>25000</v>
      </c>
      <c r="D62" s="48">
        <v>2414.84</v>
      </c>
      <c r="E62" s="81">
        <f t="shared" si="0"/>
        <v>9.6593599999999995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81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138">
        <v>0</v>
      </c>
      <c r="X62" s="138">
        <v>0</v>
      </c>
      <c r="Y62" s="48"/>
      <c r="Z62" s="48"/>
      <c r="AA62" s="92">
        <f t="shared" si="26"/>
        <v>25000</v>
      </c>
      <c r="AB62" s="60">
        <f t="shared" si="27"/>
        <v>2414.84</v>
      </c>
      <c r="AC62" s="93">
        <f>AB62/AA62*100</f>
        <v>9.6593599999999995</v>
      </c>
    </row>
    <row r="63" spans="1:29" s="23" customFormat="1" ht="36" customHeight="1" x14ac:dyDescent="0.2">
      <c r="A63" s="18" t="s">
        <v>93</v>
      </c>
      <c r="B63" s="40" t="s">
        <v>46</v>
      </c>
      <c r="C63" s="48">
        <v>3150000</v>
      </c>
      <c r="D63" s="48">
        <v>1927420</v>
      </c>
      <c r="E63" s="81">
        <f>D63/C63*100</f>
        <v>61.187936507936513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81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0</v>
      </c>
      <c r="W63" s="138">
        <v>0</v>
      </c>
      <c r="X63" s="138">
        <v>0</v>
      </c>
      <c r="Y63" s="48"/>
      <c r="Z63" s="48"/>
      <c r="AA63" s="92">
        <f t="shared" si="26"/>
        <v>3150000</v>
      </c>
      <c r="AB63" s="60">
        <f t="shared" si="27"/>
        <v>1927420</v>
      </c>
      <c r="AC63" s="93">
        <f>AB63/AA63*100</f>
        <v>61.187936507936513</v>
      </c>
    </row>
    <row r="64" spans="1:29" s="23" customFormat="1" ht="29.25" customHeight="1" x14ac:dyDescent="0.2">
      <c r="A64" s="18" t="s">
        <v>195</v>
      </c>
      <c r="B64" s="40" t="s">
        <v>200</v>
      </c>
      <c r="C64" s="48">
        <v>320000</v>
      </c>
      <c r="D64" s="48">
        <v>240615.07</v>
      </c>
      <c r="E64" s="81">
        <f t="shared" si="0"/>
        <v>75.192209375000004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81">
        <v>0</v>
      </c>
      <c r="O64" s="48">
        <v>0</v>
      </c>
      <c r="P64" s="48">
        <v>0</v>
      </c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138">
        <v>0</v>
      </c>
      <c r="X64" s="138">
        <v>0</v>
      </c>
      <c r="Y64" s="48"/>
      <c r="Z64" s="48"/>
      <c r="AA64" s="92">
        <f t="shared" si="26"/>
        <v>320000</v>
      </c>
      <c r="AB64" s="60">
        <f t="shared" si="27"/>
        <v>240615.07</v>
      </c>
      <c r="AC64" s="93">
        <f>AB64/AA64*100</f>
        <v>75.192209375000004</v>
      </c>
    </row>
    <row r="65" spans="1:29" s="11" customFormat="1" ht="30" hidden="1" customHeight="1" x14ac:dyDescent="0.2">
      <c r="A65" s="9" t="s">
        <v>47</v>
      </c>
      <c r="B65" s="30" t="s">
        <v>103</v>
      </c>
      <c r="C65" s="47">
        <f>SUM(C66:C73)</f>
        <v>0</v>
      </c>
      <c r="D65" s="47">
        <f>SUM(D66:D73)</f>
        <v>0</v>
      </c>
      <c r="E65" s="80" t="e">
        <f t="shared" si="0"/>
        <v>#DIV/0!</v>
      </c>
      <c r="F65" s="47">
        <f t="shared" ref="F65:K65" si="32">SUM(F66:F73)</f>
        <v>0</v>
      </c>
      <c r="G65" s="47">
        <f t="shared" si="32"/>
        <v>0</v>
      </c>
      <c r="H65" s="47">
        <f t="shared" si="32"/>
        <v>0</v>
      </c>
      <c r="I65" s="47">
        <f t="shared" si="32"/>
        <v>0</v>
      </c>
      <c r="J65" s="47">
        <f t="shared" si="32"/>
        <v>0</v>
      </c>
      <c r="K65" s="47">
        <f t="shared" si="32"/>
        <v>0</v>
      </c>
      <c r="L65" s="47">
        <f>SUM(L66:L73)</f>
        <v>0</v>
      </c>
      <c r="M65" s="47">
        <f>SUM(M66:M73)</f>
        <v>0</v>
      </c>
      <c r="N65" s="80">
        <v>0</v>
      </c>
      <c r="O65" s="47">
        <f t="shared" ref="O65:Z65" si="33">SUM(O66:O73)</f>
        <v>0</v>
      </c>
      <c r="P65" s="47">
        <f t="shared" si="33"/>
        <v>0</v>
      </c>
      <c r="Q65" s="47">
        <f t="shared" si="33"/>
        <v>0</v>
      </c>
      <c r="R65" s="47">
        <f t="shared" si="33"/>
        <v>0</v>
      </c>
      <c r="S65" s="47">
        <f t="shared" si="33"/>
        <v>0</v>
      </c>
      <c r="T65" s="47">
        <f t="shared" si="33"/>
        <v>0</v>
      </c>
      <c r="U65" s="47">
        <f t="shared" si="33"/>
        <v>0</v>
      </c>
      <c r="V65" s="47">
        <f t="shared" si="33"/>
        <v>0</v>
      </c>
      <c r="W65" s="139">
        <f t="shared" si="33"/>
        <v>0</v>
      </c>
      <c r="X65" s="139">
        <f t="shared" si="33"/>
        <v>0</v>
      </c>
      <c r="Y65" s="47">
        <f t="shared" si="33"/>
        <v>0</v>
      </c>
      <c r="Z65" s="47">
        <f t="shared" si="33"/>
        <v>0</v>
      </c>
      <c r="AA65" s="56">
        <f t="shared" si="26"/>
        <v>0</v>
      </c>
      <c r="AB65" s="57">
        <f t="shared" si="27"/>
        <v>0</v>
      </c>
      <c r="AC65" s="89" t="e">
        <f t="shared" si="4"/>
        <v>#DIV/0!</v>
      </c>
    </row>
    <row r="66" spans="1:29" s="19" customFormat="1" ht="27.75" hidden="1" customHeight="1" x14ac:dyDescent="0.2">
      <c r="A66" s="18" t="s">
        <v>49</v>
      </c>
      <c r="B66" s="31" t="s">
        <v>104</v>
      </c>
      <c r="C66" s="45">
        <v>0</v>
      </c>
      <c r="D66" s="45">
        <v>0</v>
      </c>
      <c r="E66" s="80" t="e">
        <f t="shared" si="0"/>
        <v>#DIV/0!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80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138">
        <v>0</v>
      </c>
      <c r="X66" s="138">
        <v>0</v>
      </c>
      <c r="Y66" s="48"/>
      <c r="Z66" s="48"/>
      <c r="AA66" s="92">
        <f t="shared" si="26"/>
        <v>0</v>
      </c>
      <c r="AB66" s="60">
        <f t="shared" si="27"/>
        <v>0</v>
      </c>
      <c r="AC66" s="89" t="e">
        <f t="shared" si="4"/>
        <v>#DIV/0!</v>
      </c>
    </row>
    <row r="67" spans="1:29" s="19" customFormat="1" ht="25.5" hidden="1" customHeight="1" x14ac:dyDescent="0.2">
      <c r="A67" s="18" t="s">
        <v>50</v>
      </c>
      <c r="B67" s="31" t="s">
        <v>59</v>
      </c>
      <c r="C67" s="45">
        <v>0</v>
      </c>
      <c r="D67" s="45">
        <v>0</v>
      </c>
      <c r="E67" s="80" t="e">
        <f t="shared" si="0"/>
        <v>#DIV/0!</v>
      </c>
      <c r="F67" s="48">
        <v>0</v>
      </c>
      <c r="G67" s="48">
        <v>0</v>
      </c>
      <c r="H67" s="48">
        <v>0</v>
      </c>
      <c r="I67" s="48">
        <v>0</v>
      </c>
      <c r="J67" s="48">
        <v>0</v>
      </c>
      <c r="K67" s="48">
        <v>0</v>
      </c>
      <c r="L67" s="48">
        <v>0</v>
      </c>
      <c r="M67" s="48">
        <v>0</v>
      </c>
      <c r="N67" s="80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138">
        <v>0</v>
      </c>
      <c r="X67" s="138">
        <v>0</v>
      </c>
      <c r="Y67" s="48"/>
      <c r="Z67" s="48"/>
      <c r="AA67" s="92">
        <f t="shared" si="26"/>
        <v>0</v>
      </c>
      <c r="AB67" s="60">
        <f t="shared" si="27"/>
        <v>0</v>
      </c>
      <c r="AC67" s="89" t="e">
        <f t="shared" si="4"/>
        <v>#DIV/0!</v>
      </c>
    </row>
    <row r="68" spans="1:29" s="19" customFormat="1" ht="27" hidden="1" customHeight="1" x14ac:dyDescent="0.2">
      <c r="A68" s="18" t="s">
        <v>51</v>
      </c>
      <c r="B68" s="38" t="s">
        <v>56</v>
      </c>
      <c r="C68" s="45">
        <v>0</v>
      </c>
      <c r="D68" s="45">
        <v>0</v>
      </c>
      <c r="E68" s="80" t="e">
        <f t="shared" si="0"/>
        <v>#DIV/0!</v>
      </c>
      <c r="F68" s="48">
        <v>0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80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138">
        <v>0</v>
      </c>
      <c r="X68" s="138">
        <v>0</v>
      </c>
      <c r="Y68" s="48"/>
      <c r="Z68" s="48"/>
      <c r="AA68" s="92">
        <f t="shared" si="26"/>
        <v>0</v>
      </c>
      <c r="AB68" s="60">
        <f t="shared" si="27"/>
        <v>0</v>
      </c>
      <c r="AC68" s="89" t="e">
        <f t="shared" si="4"/>
        <v>#DIV/0!</v>
      </c>
    </row>
    <row r="69" spans="1:29" s="19" customFormat="1" ht="27" hidden="1" customHeight="1" x14ac:dyDescent="0.2">
      <c r="A69" s="18" t="s">
        <v>52</v>
      </c>
      <c r="B69" s="38" t="s">
        <v>57</v>
      </c>
      <c r="C69" s="45">
        <v>0</v>
      </c>
      <c r="D69" s="45">
        <v>0</v>
      </c>
      <c r="E69" s="80" t="e">
        <f t="shared" si="0"/>
        <v>#DIV/0!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80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138">
        <v>0</v>
      </c>
      <c r="X69" s="138">
        <v>0</v>
      </c>
      <c r="Y69" s="48"/>
      <c r="Z69" s="48"/>
      <c r="AA69" s="92">
        <f t="shared" si="26"/>
        <v>0</v>
      </c>
      <c r="AB69" s="60">
        <f t="shared" si="27"/>
        <v>0</v>
      </c>
      <c r="AC69" s="89" t="e">
        <f t="shared" si="4"/>
        <v>#DIV/0!</v>
      </c>
    </row>
    <row r="70" spans="1:29" s="19" customFormat="1" ht="24" hidden="1" x14ac:dyDescent="0.2">
      <c r="A70" s="22">
        <v>90407</v>
      </c>
      <c r="B70" s="38" t="s">
        <v>48</v>
      </c>
      <c r="C70" s="45">
        <v>0</v>
      </c>
      <c r="D70" s="45">
        <v>0</v>
      </c>
      <c r="E70" s="80" t="e">
        <f t="shared" si="0"/>
        <v>#DIV/0!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80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138">
        <v>0</v>
      </c>
      <c r="X70" s="138">
        <v>0</v>
      </c>
      <c r="Y70" s="48"/>
      <c r="Z70" s="48"/>
      <c r="AA70" s="92">
        <f t="shared" si="26"/>
        <v>0</v>
      </c>
      <c r="AB70" s="60">
        <f t="shared" si="27"/>
        <v>0</v>
      </c>
      <c r="AC70" s="89" t="e">
        <f t="shared" si="4"/>
        <v>#DIV/0!</v>
      </c>
    </row>
    <row r="71" spans="1:29" s="19" customFormat="1" ht="26.25" hidden="1" customHeight="1" x14ac:dyDescent="0.2">
      <c r="A71" s="18" t="s">
        <v>53</v>
      </c>
      <c r="B71" s="31" t="s">
        <v>105</v>
      </c>
      <c r="C71" s="45">
        <v>0</v>
      </c>
      <c r="D71" s="45">
        <v>0</v>
      </c>
      <c r="E71" s="80" t="e">
        <f t="shared" si="0"/>
        <v>#DIV/0!</v>
      </c>
      <c r="F71" s="48">
        <v>0</v>
      </c>
      <c r="G71" s="48">
        <v>0</v>
      </c>
      <c r="H71" s="48">
        <v>0</v>
      </c>
      <c r="I71" s="48">
        <v>0</v>
      </c>
      <c r="J71" s="48">
        <v>0</v>
      </c>
      <c r="K71" s="48">
        <v>0</v>
      </c>
      <c r="L71" s="48">
        <v>0</v>
      </c>
      <c r="M71" s="48">
        <v>0</v>
      </c>
      <c r="N71" s="80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138">
        <v>0</v>
      </c>
      <c r="X71" s="138">
        <v>0</v>
      </c>
      <c r="Y71" s="48"/>
      <c r="Z71" s="48"/>
      <c r="AA71" s="92">
        <f t="shared" si="26"/>
        <v>0</v>
      </c>
      <c r="AB71" s="60">
        <f t="shared" si="27"/>
        <v>0</v>
      </c>
      <c r="AC71" s="89" t="e">
        <f t="shared" si="4"/>
        <v>#DIV/0!</v>
      </c>
    </row>
    <row r="72" spans="1:29" s="19" customFormat="1" ht="29.25" hidden="1" customHeight="1" x14ac:dyDescent="0.2">
      <c r="A72" s="18" t="s">
        <v>54</v>
      </c>
      <c r="B72" s="31" t="s">
        <v>58</v>
      </c>
      <c r="C72" s="45">
        <v>0</v>
      </c>
      <c r="D72" s="45">
        <v>0</v>
      </c>
      <c r="E72" s="80" t="e">
        <f t="shared" si="0"/>
        <v>#DIV/0!</v>
      </c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80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138">
        <v>0</v>
      </c>
      <c r="X72" s="138">
        <v>0</v>
      </c>
      <c r="Y72" s="48"/>
      <c r="Z72" s="48"/>
      <c r="AA72" s="92">
        <f t="shared" si="26"/>
        <v>0</v>
      </c>
      <c r="AB72" s="60">
        <f t="shared" si="27"/>
        <v>0</v>
      </c>
      <c r="AC72" s="89" t="e">
        <f t="shared" si="4"/>
        <v>#DIV/0!</v>
      </c>
    </row>
    <row r="73" spans="1:29" s="19" customFormat="1" ht="28.5" hidden="1" customHeight="1" x14ac:dyDescent="0.2">
      <c r="A73" s="18" t="s">
        <v>55</v>
      </c>
      <c r="B73" s="31" t="s">
        <v>106</v>
      </c>
      <c r="C73" s="45">
        <v>0</v>
      </c>
      <c r="D73" s="45">
        <v>0</v>
      </c>
      <c r="E73" s="80" t="e">
        <f t="shared" si="0"/>
        <v>#DIV/0!</v>
      </c>
      <c r="F73" s="48">
        <v>0</v>
      </c>
      <c r="G73" s="48">
        <v>0</v>
      </c>
      <c r="H73" s="48">
        <v>0</v>
      </c>
      <c r="I73" s="48">
        <v>0</v>
      </c>
      <c r="J73" s="48">
        <v>0</v>
      </c>
      <c r="K73" s="48">
        <v>0</v>
      </c>
      <c r="L73" s="48">
        <v>0</v>
      </c>
      <c r="M73" s="48">
        <v>0</v>
      </c>
      <c r="N73" s="80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138">
        <v>0</v>
      </c>
      <c r="X73" s="138">
        <v>0</v>
      </c>
      <c r="Y73" s="48"/>
      <c r="Z73" s="48"/>
      <c r="AA73" s="92">
        <f t="shared" si="26"/>
        <v>0</v>
      </c>
      <c r="AB73" s="60">
        <f t="shared" si="27"/>
        <v>0</v>
      </c>
      <c r="AC73" s="89" t="e">
        <f t="shared" si="4"/>
        <v>#DIV/0!</v>
      </c>
    </row>
    <row r="74" spans="1:29" s="10" customFormat="1" ht="33" customHeight="1" x14ac:dyDescent="0.25">
      <c r="A74" s="9" t="s">
        <v>60</v>
      </c>
      <c r="B74" s="41" t="s">
        <v>61</v>
      </c>
      <c r="C74" s="47">
        <v>45254</v>
      </c>
      <c r="D74" s="47">
        <v>30032.69</v>
      </c>
      <c r="E74" s="80">
        <f t="shared" si="0"/>
        <v>66.364719140849431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0</v>
      </c>
      <c r="L74" s="47">
        <v>0</v>
      </c>
      <c r="M74" s="47">
        <v>0</v>
      </c>
      <c r="N74" s="80">
        <v>0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139">
        <v>0</v>
      </c>
      <c r="X74" s="139">
        <v>0</v>
      </c>
      <c r="Y74" s="47"/>
      <c r="Z74" s="47"/>
      <c r="AA74" s="56">
        <f t="shared" si="26"/>
        <v>45254</v>
      </c>
      <c r="AB74" s="57">
        <f t="shared" si="27"/>
        <v>30032.69</v>
      </c>
      <c r="AC74" s="89">
        <f t="shared" si="4"/>
        <v>66.364719140849431</v>
      </c>
    </row>
    <row r="75" spans="1:29" s="10" customFormat="1" ht="79.5" hidden="1" customHeight="1" x14ac:dyDescent="0.25">
      <c r="A75" s="9" t="s">
        <v>62</v>
      </c>
      <c r="B75" s="30" t="s">
        <v>189</v>
      </c>
      <c r="C75" s="47">
        <f>C76+C77+C78+C79+C80</f>
        <v>0</v>
      </c>
      <c r="D75" s="47">
        <f>D76+D77+D78+D79+D80</f>
        <v>0</v>
      </c>
      <c r="E75" s="80" t="e">
        <f t="shared" si="0"/>
        <v>#DIV/0!</v>
      </c>
      <c r="F75" s="47">
        <f t="shared" ref="F75:K75" si="34">F76+F77+F78+F79+F80</f>
        <v>0</v>
      </c>
      <c r="G75" s="47">
        <f t="shared" si="34"/>
        <v>0</v>
      </c>
      <c r="H75" s="47">
        <f t="shared" si="34"/>
        <v>0</v>
      </c>
      <c r="I75" s="47">
        <f t="shared" si="34"/>
        <v>0</v>
      </c>
      <c r="J75" s="47">
        <f t="shared" si="34"/>
        <v>0</v>
      </c>
      <c r="K75" s="47">
        <f t="shared" si="34"/>
        <v>0</v>
      </c>
      <c r="L75" s="47">
        <f>L76+L77+L78+L79+L80</f>
        <v>0</v>
      </c>
      <c r="M75" s="47">
        <f>M76+M77+M78+M79+M80</f>
        <v>0</v>
      </c>
      <c r="N75" s="80">
        <v>0</v>
      </c>
      <c r="O75" s="47">
        <f t="shared" ref="O75:Z75" si="35">O76+O77+O78+O79+O80</f>
        <v>0</v>
      </c>
      <c r="P75" s="47">
        <f t="shared" si="35"/>
        <v>0</v>
      </c>
      <c r="Q75" s="47">
        <f t="shared" si="35"/>
        <v>0</v>
      </c>
      <c r="R75" s="47">
        <f t="shared" si="35"/>
        <v>0</v>
      </c>
      <c r="S75" s="47">
        <f t="shared" si="35"/>
        <v>0</v>
      </c>
      <c r="T75" s="47">
        <f t="shared" si="35"/>
        <v>0</v>
      </c>
      <c r="U75" s="47">
        <f t="shared" si="35"/>
        <v>0</v>
      </c>
      <c r="V75" s="47">
        <f t="shared" si="35"/>
        <v>0</v>
      </c>
      <c r="W75" s="139">
        <f t="shared" si="35"/>
        <v>0</v>
      </c>
      <c r="X75" s="139">
        <f t="shared" si="35"/>
        <v>0</v>
      </c>
      <c r="Y75" s="47">
        <f t="shared" si="35"/>
        <v>0</v>
      </c>
      <c r="Z75" s="47">
        <f t="shared" si="35"/>
        <v>0</v>
      </c>
      <c r="AA75" s="56">
        <f t="shared" si="26"/>
        <v>0</v>
      </c>
      <c r="AB75" s="57">
        <f t="shared" si="27"/>
        <v>0</v>
      </c>
      <c r="AC75" s="89" t="e">
        <f t="shared" si="4"/>
        <v>#DIV/0!</v>
      </c>
    </row>
    <row r="76" spans="1:29" s="19" customFormat="1" ht="31.5" hidden="1" customHeight="1" x14ac:dyDescent="0.2">
      <c r="A76" s="18" t="s">
        <v>107</v>
      </c>
      <c r="B76" s="31" t="s">
        <v>112</v>
      </c>
      <c r="C76" s="45">
        <v>0</v>
      </c>
      <c r="D76" s="45">
        <v>0</v>
      </c>
      <c r="E76" s="81" t="e">
        <f t="shared" si="0"/>
        <v>#DIV/0!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8">
        <v>0</v>
      </c>
      <c r="N76" s="81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138">
        <v>0</v>
      </c>
      <c r="X76" s="138">
        <v>0</v>
      </c>
      <c r="Y76" s="48"/>
      <c r="Z76" s="48"/>
      <c r="AA76" s="56">
        <f t="shared" si="26"/>
        <v>0</v>
      </c>
      <c r="AB76" s="57">
        <f t="shared" si="27"/>
        <v>0</v>
      </c>
      <c r="AC76" s="89" t="e">
        <f t="shared" si="4"/>
        <v>#DIV/0!</v>
      </c>
    </row>
    <row r="77" spans="1:29" s="19" customFormat="1" ht="37.5" hidden="1" customHeight="1" x14ac:dyDescent="0.2">
      <c r="A77" s="18" t="s">
        <v>108</v>
      </c>
      <c r="B77" s="31" t="s">
        <v>113</v>
      </c>
      <c r="C77" s="45">
        <v>0</v>
      </c>
      <c r="D77" s="45">
        <v>0</v>
      </c>
      <c r="E77" s="81" t="e">
        <f t="shared" si="0"/>
        <v>#DIV/0!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8">
        <v>0</v>
      </c>
      <c r="L77" s="48">
        <v>0</v>
      </c>
      <c r="M77" s="48">
        <v>0</v>
      </c>
      <c r="N77" s="81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138">
        <v>0</v>
      </c>
      <c r="X77" s="138">
        <v>0</v>
      </c>
      <c r="Y77" s="48"/>
      <c r="Z77" s="48"/>
      <c r="AA77" s="56">
        <f t="shared" si="26"/>
        <v>0</v>
      </c>
      <c r="AB77" s="57">
        <f t="shared" si="27"/>
        <v>0</v>
      </c>
      <c r="AC77" s="89" t="e">
        <f t="shared" si="4"/>
        <v>#DIV/0!</v>
      </c>
    </row>
    <row r="78" spans="1:29" s="19" customFormat="1" ht="42" hidden="1" customHeight="1" x14ac:dyDescent="0.2">
      <c r="A78" s="18" t="s">
        <v>109</v>
      </c>
      <c r="B78" s="31" t="s">
        <v>114</v>
      </c>
      <c r="C78" s="45">
        <v>0</v>
      </c>
      <c r="D78" s="45">
        <v>0</v>
      </c>
      <c r="E78" s="81" t="e">
        <f t="shared" si="0"/>
        <v>#DIV/0!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8">
        <v>0</v>
      </c>
      <c r="L78" s="48">
        <v>0</v>
      </c>
      <c r="M78" s="48">
        <v>0</v>
      </c>
      <c r="N78" s="81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138">
        <v>0</v>
      </c>
      <c r="X78" s="138">
        <v>0</v>
      </c>
      <c r="Y78" s="48"/>
      <c r="Z78" s="48"/>
      <c r="AA78" s="56">
        <f t="shared" si="26"/>
        <v>0</v>
      </c>
      <c r="AB78" s="57">
        <f t="shared" si="27"/>
        <v>0</v>
      </c>
      <c r="AC78" s="89" t="e">
        <f t="shared" si="4"/>
        <v>#DIV/0!</v>
      </c>
    </row>
    <row r="79" spans="1:29" s="19" customFormat="1" ht="52.5" hidden="1" customHeight="1" x14ac:dyDescent="0.2">
      <c r="A79" s="18" t="s">
        <v>110</v>
      </c>
      <c r="B79" s="31" t="s">
        <v>115</v>
      </c>
      <c r="C79" s="45">
        <v>0</v>
      </c>
      <c r="D79" s="45">
        <v>0</v>
      </c>
      <c r="E79" s="81" t="e">
        <f t="shared" si="0"/>
        <v>#DIV/0!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8">
        <v>0</v>
      </c>
      <c r="L79" s="48">
        <v>0</v>
      </c>
      <c r="M79" s="48">
        <v>0</v>
      </c>
      <c r="N79" s="81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138">
        <v>0</v>
      </c>
      <c r="X79" s="138">
        <v>0</v>
      </c>
      <c r="Y79" s="48"/>
      <c r="Z79" s="48"/>
      <c r="AA79" s="56">
        <f t="shared" si="26"/>
        <v>0</v>
      </c>
      <c r="AB79" s="57">
        <f t="shared" si="27"/>
        <v>0</v>
      </c>
      <c r="AC79" s="89" t="e">
        <f t="shared" si="4"/>
        <v>#DIV/0!</v>
      </c>
    </row>
    <row r="80" spans="1:29" s="19" customFormat="1" ht="6" hidden="1" customHeight="1" x14ac:dyDescent="0.2">
      <c r="A80" s="18" t="s">
        <v>111</v>
      </c>
      <c r="B80" s="31" t="s">
        <v>116</v>
      </c>
      <c r="C80" s="45">
        <v>0</v>
      </c>
      <c r="D80" s="45">
        <v>0</v>
      </c>
      <c r="E80" s="81" t="e">
        <f t="shared" si="0"/>
        <v>#DIV/0!</v>
      </c>
      <c r="F80" s="48">
        <v>0</v>
      </c>
      <c r="G80" s="48">
        <v>0</v>
      </c>
      <c r="H80" s="48">
        <v>0</v>
      </c>
      <c r="I80" s="48">
        <v>0</v>
      </c>
      <c r="J80" s="48">
        <v>0</v>
      </c>
      <c r="K80" s="48">
        <v>0</v>
      </c>
      <c r="L80" s="48">
        <v>0</v>
      </c>
      <c r="M80" s="48">
        <v>0</v>
      </c>
      <c r="N80" s="81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138">
        <v>0</v>
      </c>
      <c r="X80" s="138">
        <v>0</v>
      </c>
      <c r="Y80" s="48"/>
      <c r="Z80" s="48"/>
      <c r="AA80" s="56">
        <f t="shared" si="26"/>
        <v>0</v>
      </c>
      <c r="AB80" s="57">
        <f t="shared" si="27"/>
        <v>0</v>
      </c>
      <c r="AC80" s="89" t="e">
        <f t="shared" si="4"/>
        <v>#DIV/0!</v>
      </c>
    </row>
    <row r="81" spans="1:29" s="10" customFormat="1" ht="34.5" customHeight="1" x14ac:dyDescent="0.25">
      <c r="A81" s="9" t="s">
        <v>63</v>
      </c>
      <c r="B81" s="30" t="s">
        <v>117</v>
      </c>
      <c r="C81" s="47">
        <v>276977</v>
      </c>
      <c r="D81" s="47">
        <v>110233</v>
      </c>
      <c r="E81" s="80">
        <f t="shared" si="0"/>
        <v>39.798611437050731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0</v>
      </c>
      <c r="M81" s="47">
        <v>0</v>
      </c>
      <c r="N81" s="80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>
        <v>0</v>
      </c>
      <c r="V81" s="47">
        <v>0</v>
      </c>
      <c r="W81" s="139">
        <v>0</v>
      </c>
      <c r="X81" s="139">
        <v>0</v>
      </c>
      <c r="Y81" s="47"/>
      <c r="Z81" s="47"/>
      <c r="AA81" s="56">
        <f t="shared" si="26"/>
        <v>276977</v>
      </c>
      <c r="AB81" s="57">
        <f t="shared" si="27"/>
        <v>110233</v>
      </c>
      <c r="AC81" s="89">
        <f t="shared" si="4"/>
        <v>39.798611437050731</v>
      </c>
    </row>
    <row r="82" spans="1:29" s="10" customFormat="1" ht="47.25" customHeight="1" x14ac:dyDescent="0.25">
      <c r="A82" s="9" t="s">
        <v>64</v>
      </c>
      <c r="B82" s="30" t="s">
        <v>118</v>
      </c>
      <c r="C82" s="47">
        <f>C83</f>
        <v>11672800</v>
      </c>
      <c r="D82" s="47">
        <f>D83</f>
        <v>8149432.29</v>
      </c>
      <c r="E82" s="80">
        <f t="shared" si="0"/>
        <v>69.815573726954966</v>
      </c>
      <c r="F82" s="47">
        <f>F83</f>
        <v>11016300</v>
      </c>
      <c r="G82" s="47">
        <f>G83</f>
        <v>7699027.75</v>
      </c>
      <c r="H82" s="47">
        <f>H83</f>
        <v>178300</v>
      </c>
      <c r="I82" s="47">
        <f>I83</f>
        <v>133194.70000000001</v>
      </c>
      <c r="J82" s="47">
        <f>J83+J97</f>
        <v>0</v>
      </c>
      <c r="K82" s="47">
        <f>K83+K97</f>
        <v>0</v>
      </c>
      <c r="L82" s="47">
        <f>L83</f>
        <v>65000</v>
      </c>
      <c r="M82" s="47">
        <f>M83</f>
        <v>63737.97</v>
      </c>
      <c r="N82" s="80">
        <f>M82/L82*100</f>
        <v>98.058415384615387</v>
      </c>
      <c r="O82" s="47">
        <f t="shared" ref="O82:AB82" si="36">O83+O97</f>
        <v>65000</v>
      </c>
      <c r="P82" s="47">
        <f t="shared" si="36"/>
        <v>63737.97</v>
      </c>
      <c r="Q82" s="47">
        <f t="shared" si="36"/>
        <v>0</v>
      </c>
      <c r="R82" s="47">
        <f t="shared" si="36"/>
        <v>0</v>
      </c>
      <c r="S82" s="47">
        <f t="shared" si="36"/>
        <v>0</v>
      </c>
      <c r="T82" s="47">
        <f t="shared" si="36"/>
        <v>0</v>
      </c>
      <c r="U82" s="47">
        <f t="shared" si="36"/>
        <v>0</v>
      </c>
      <c r="V82" s="47">
        <f t="shared" si="36"/>
        <v>0</v>
      </c>
      <c r="W82" s="47">
        <f t="shared" si="36"/>
        <v>0</v>
      </c>
      <c r="X82" s="47">
        <f t="shared" si="36"/>
        <v>0</v>
      </c>
      <c r="Y82" s="47">
        <f t="shared" si="36"/>
        <v>0</v>
      </c>
      <c r="Z82" s="47">
        <f t="shared" si="36"/>
        <v>0</v>
      </c>
      <c r="AA82" s="47">
        <f t="shared" si="36"/>
        <v>11737800</v>
      </c>
      <c r="AB82" s="47">
        <f t="shared" si="36"/>
        <v>8213170.2599999998</v>
      </c>
      <c r="AC82" s="89">
        <f t="shared" si="4"/>
        <v>69.971973112508294</v>
      </c>
    </row>
    <row r="83" spans="1:29" s="23" customFormat="1" ht="45" customHeight="1" x14ac:dyDescent="0.2">
      <c r="A83" s="18" t="s">
        <v>65</v>
      </c>
      <c r="B83" s="75" t="s">
        <v>327</v>
      </c>
      <c r="C83" s="45">
        <v>11672800</v>
      </c>
      <c r="D83" s="45">
        <v>8149432.29</v>
      </c>
      <c r="E83" s="81">
        <f t="shared" si="0"/>
        <v>69.815573726954966</v>
      </c>
      <c r="F83" s="48">
        <v>11016300</v>
      </c>
      <c r="G83" s="48">
        <v>7699027.75</v>
      </c>
      <c r="H83" s="48">
        <v>178300</v>
      </c>
      <c r="I83" s="48">
        <v>133194.70000000001</v>
      </c>
      <c r="J83" s="48">
        <v>0</v>
      </c>
      <c r="K83" s="48">
        <v>0</v>
      </c>
      <c r="L83" s="48">
        <v>65000</v>
      </c>
      <c r="M83" s="48">
        <v>63737.97</v>
      </c>
      <c r="N83" s="81">
        <f>M83/L83*100</f>
        <v>98.058415384615387</v>
      </c>
      <c r="O83" s="48">
        <v>65000</v>
      </c>
      <c r="P83" s="48">
        <v>63737.97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138"/>
      <c r="X83" s="138">
        <v>0</v>
      </c>
      <c r="Y83" s="48"/>
      <c r="Z83" s="48"/>
      <c r="AA83" s="92">
        <f>C83+L83</f>
        <v>11737800</v>
      </c>
      <c r="AB83" s="60">
        <f>D83+M83</f>
        <v>8213170.2599999998</v>
      </c>
      <c r="AC83" s="93">
        <f t="shared" si="4"/>
        <v>69.971973112508294</v>
      </c>
    </row>
    <row r="84" spans="1:29" s="10" customFormat="1" ht="18" customHeight="1" x14ac:dyDescent="0.25">
      <c r="A84" s="9" t="s">
        <v>66</v>
      </c>
      <c r="B84" s="41" t="s">
        <v>69</v>
      </c>
      <c r="C84" s="47">
        <f>C85</f>
        <v>30000</v>
      </c>
      <c r="D84" s="47">
        <f>D85</f>
        <v>20000</v>
      </c>
      <c r="E84" s="80">
        <f t="shared" si="0"/>
        <v>66.666666666666657</v>
      </c>
      <c r="F84" s="47">
        <f t="shared" ref="F84:M84" si="37">F85</f>
        <v>0</v>
      </c>
      <c r="G84" s="47">
        <f t="shared" si="37"/>
        <v>0</v>
      </c>
      <c r="H84" s="47">
        <f t="shared" si="37"/>
        <v>0</v>
      </c>
      <c r="I84" s="47">
        <f t="shared" si="37"/>
        <v>0</v>
      </c>
      <c r="J84" s="47">
        <f t="shared" si="37"/>
        <v>0</v>
      </c>
      <c r="K84" s="47">
        <f t="shared" si="37"/>
        <v>0</v>
      </c>
      <c r="L84" s="47">
        <f t="shared" si="37"/>
        <v>0</v>
      </c>
      <c r="M84" s="47">
        <f t="shared" si="37"/>
        <v>0</v>
      </c>
      <c r="N84" s="80">
        <v>0</v>
      </c>
      <c r="O84" s="47">
        <f t="shared" ref="O84:AB84" si="38">O85</f>
        <v>0</v>
      </c>
      <c r="P84" s="47">
        <f t="shared" si="38"/>
        <v>0</v>
      </c>
      <c r="Q84" s="47">
        <f t="shared" si="38"/>
        <v>0</v>
      </c>
      <c r="R84" s="47">
        <f t="shared" si="38"/>
        <v>0</v>
      </c>
      <c r="S84" s="47">
        <f t="shared" si="38"/>
        <v>0</v>
      </c>
      <c r="T84" s="47">
        <f t="shared" si="38"/>
        <v>0</v>
      </c>
      <c r="U84" s="47">
        <f t="shared" si="38"/>
        <v>0</v>
      </c>
      <c r="V84" s="47">
        <f t="shared" si="38"/>
        <v>0</v>
      </c>
      <c r="W84" s="139">
        <f t="shared" si="38"/>
        <v>0</v>
      </c>
      <c r="X84" s="139">
        <f t="shared" si="38"/>
        <v>0</v>
      </c>
      <c r="Y84" s="47">
        <f t="shared" si="38"/>
        <v>0</v>
      </c>
      <c r="Z84" s="47">
        <f t="shared" si="38"/>
        <v>0</v>
      </c>
      <c r="AA84" s="47">
        <f t="shared" si="38"/>
        <v>30000</v>
      </c>
      <c r="AB84" s="47">
        <f t="shared" si="38"/>
        <v>20000</v>
      </c>
      <c r="AC84" s="89">
        <f t="shared" si="4"/>
        <v>66.666666666666657</v>
      </c>
    </row>
    <row r="85" spans="1:29" s="1" customFormat="1" ht="18" customHeight="1" x14ac:dyDescent="0.2">
      <c r="A85" s="8" t="s">
        <v>67</v>
      </c>
      <c r="B85" s="35" t="s">
        <v>328</v>
      </c>
      <c r="C85" s="44">
        <v>30000</v>
      </c>
      <c r="D85" s="44">
        <v>20000</v>
      </c>
      <c r="E85" s="82">
        <f t="shared" si="0"/>
        <v>66.666666666666657</v>
      </c>
      <c r="F85" s="44">
        <v>0</v>
      </c>
      <c r="G85" s="44">
        <v>0</v>
      </c>
      <c r="H85" s="44">
        <v>0</v>
      </c>
      <c r="I85" s="44">
        <v>0</v>
      </c>
      <c r="J85" s="44">
        <f>J88+J89</f>
        <v>0</v>
      </c>
      <c r="K85" s="44">
        <f>K88+K89</f>
        <v>0</v>
      </c>
      <c r="L85" s="44">
        <v>0</v>
      </c>
      <c r="M85" s="44">
        <v>0</v>
      </c>
      <c r="N85" s="82">
        <v>0</v>
      </c>
      <c r="O85" s="44">
        <f t="shared" ref="O85:Z85" si="39">O88+O89</f>
        <v>0</v>
      </c>
      <c r="P85" s="44">
        <f t="shared" si="39"/>
        <v>0</v>
      </c>
      <c r="Q85" s="44">
        <f t="shared" si="39"/>
        <v>0</v>
      </c>
      <c r="R85" s="44">
        <f t="shared" si="39"/>
        <v>0</v>
      </c>
      <c r="S85" s="44">
        <f t="shared" si="39"/>
        <v>0</v>
      </c>
      <c r="T85" s="44">
        <f t="shared" si="39"/>
        <v>0</v>
      </c>
      <c r="U85" s="44">
        <f t="shared" si="39"/>
        <v>0</v>
      </c>
      <c r="V85" s="44">
        <f t="shared" si="39"/>
        <v>0</v>
      </c>
      <c r="W85" s="136">
        <f t="shared" si="39"/>
        <v>0</v>
      </c>
      <c r="X85" s="136">
        <f t="shared" si="39"/>
        <v>0</v>
      </c>
      <c r="Y85" s="44">
        <f t="shared" si="39"/>
        <v>0</v>
      </c>
      <c r="Z85" s="44">
        <f t="shared" si="39"/>
        <v>0</v>
      </c>
      <c r="AA85" s="54">
        <f>C85+L85</f>
        <v>30000</v>
      </c>
      <c r="AB85" s="55">
        <f>D85+M85</f>
        <v>20000</v>
      </c>
      <c r="AC85" s="88">
        <f t="shared" si="4"/>
        <v>66.666666666666657</v>
      </c>
    </row>
    <row r="86" spans="1:29" s="10" customFormat="1" ht="31.5" hidden="1" customHeight="1" x14ac:dyDescent="0.25">
      <c r="A86" s="9" t="s">
        <v>119</v>
      </c>
      <c r="B86" s="30" t="s">
        <v>70</v>
      </c>
      <c r="C86" s="47">
        <f>C87</f>
        <v>0</v>
      </c>
      <c r="D86" s="47">
        <f>D87</f>
        <v>0</v>
      </c>
      <c r="E86" s="82" t="e">
        <f t="shared" si="0"/>
        <v>#DIV/0!</v>
      </c>
      <c r="F86" s="47">
        <f t="shared" ref="F86:M86" si="40">F87</f>
        <v>0</v>
      </c>
      <c r="G86" s="47">
        <f t="shared" si="40"/>
        <v>0</v>
      </c>
      <c r="H86" s="47">
        <f t="shared" si="40"/>
        <v>0</v>
      </c>
      <c r="I86" s="47">
        <f t="shared" si="40"/>
        <v>0</v>
      </c>
      <c r="J86" s="47">
        <f t="shared" si="40"/>
        <v>0</v>
      </c>
      <c r="K86" s="47">
        <f t="shared" si="40"/>
        <v>0</v>
      </c>
      <c r="L86" s="47">
        <f t="shared" si="40"/>
        <v>0</v>
      </c>
      <c r="M86" s="47">
        <f t="shared" si="40"/>
        <v>0</v>
      </c>
      <c r="N86" s="82">
        <v>0</v>
      </c>
      <c r="O86" s="47">
        <f t="shared" ref="O86:AB86" si="41">O87</f>
        <v>0</v>
      </c>
      <c r="P86" s="47">
        <f t="shared" si="41"/>
        <v>0</v>
      </c>
      <c r="Q86" s="47">
        <f t="shared" si="41"/>
        <v>0</v>
      </c>
      <c r="R86" s="47">
        <f t="shared" si="41"/>
        <v>0</v>
      </c>
      <c r="S86" s="47">
        <f t="shared" si="41"/>
        <v>0</v>
      </c>
      <c r="T86" s="47">
        <f t="shared" si="41"/>
        <v>0</v>
      </c>
      <c r="U86" s="47">
        <f t="shared" si="41"/>
        <v>0</v>
      </c>
      <c r="V86" s="47">
        <f t="shared" si="41"/>
        <v>0</v>
      </c>
      <c r="W86" s="139">
        <f t="shared" si="41"/>
        <v>0</v>
      </c>
      <c r="X86" s="139">
        <f t="shared" si="41"/>
        <v>0</v>
      </c>
      <c r="Y86" s="47">
        <f t="shared" si="41"/>
        <v>0</v>
      </c>
      <c r="Z86" s="47">
        <f t="shared" si="41"/>
        <v>0</v>
      </c>
      <c r="AA86" s="47">
        <f t="shared" si="41"/>
        <v>0</v>
      </c>
      <c r="AB86" s="47">
        <f t="shared" si="41"/>
        <v>0</v>
      </c>
      <c r="AC86" s="82" t="e">
        <f t="shared" si="4"/>
        <v>#DIV/0!</v>
      </c>
    </row>
    <row r="87" spans="1:29" s="19" customFormat="1" ht="29.25" hidden="1" customHeight="1" x14ac:dyDescent="0.2">
      <c r="A87" s="18" t="s">
        <v>120</v>
      </c>
      <c r="B87" s="31" t="s">
        <v>121</v>
      </c>
      <c r="C87" s="45">
        <v>0</v>
      </c>
      <c r="D87" s="45">
        <v>0</v>
      </c>
      <c r="E87" s="81" t="e">
        <f t="shared" si="0"/>
        <v>#DIV/0!</v>
      </c>
      <c r="F87" s="48">
        <v>0</v>
      </c>
      <c r="G87" s="48">
        <v>0</v>
      </c>
      <c r="H87" s="48">
        <v>0</v>
      </c>
      <c r="I87" s="48">
        <v>0</v>
      </c>
      <c r="J87" s="48"/>
      <c r="K87" s="48"/>
      <c r="L87" s="48">
        <v>0</v>
      </c>
      <c r="M87" s="48">
        <v>0</v>
      </c>
      <c r="N87" s="81"/>
      <c r="O87" s="48"/>
      <c r="P87" s="48"/>
      <c r="Q87" s="48"/>
      <c r="R87" s="48"/>
      <c r="S87" s="48"/>
      <c r="T87" s="48"/>
      <c r="U87" s="48"/>
      <c r="V87" s="48"/>
      <c r="W87" s="138"/>
      <c r="X87" s="138"/>
      <c r="Y87" s="48"/>
      <c r="Z87" s="48"/>
      <c r="AA87" s="92">
        <f>C87+L87</f>
        <v>0</v>
      </c>
      <c r="AB87" s="60">
        <f>D87+M87</f>
        <v>0</v>
      </c>
      <c r="AC87" s="81" t="e">
        <f t="shared" si="4"/>
        <v>#DIV/0!</v>
      </c>
    </row>
    <row r="88" spans="1:29" s="10" customFormat="1" ht="18" customHeight="1" x14ac:dyDescent="0.25">
      <c r="A88" s="9" t="s">
        <v>68</v>
      </c>
      <c r="B88" s="30" t="s">
        <v>190</v>
      </c>
      <c r="C88" s="47">
        <f>C89</f>
        <v>94500</v>
      </c>
      <c r="D88" s="47">
        <f>D89</f>
        <v>0</v>
      </c>
      <c r="E88" s="80">
        <f t="shared" si="0"/>
        <v>0</v>
      </c>
      <c r="F88" s="47">
        <f t="shared" ref="F88:M88" si="42">F89</f>
        <v>0</v>
      </c>
      <c r="G88" s="47">
        <f t="shared" si="42"/>
        <v>0</v>
      </c>
      <c r="H88" s="47">
        <f t="shared" si="42"/>
        <v>0</v>
      </c>
      <c r="I88" s="47">
        <f t="shared" si="42"/>
        <v>0</v>
      </c>
      <c r="J88" s="47">
        <f t="shared" si="42"/>
        <v>0</v>
      </c>
      <c r="K88" s="47">
        <f t="shared" si="42"/>
        <v>0</v>
      </c>
      <c r="L88" s="47">
        <f t="shared" si="42"/>
        <v>0</v>
      </c>
      <c r="M88" s="47">
        <f t="shared" si="42"/>
        <v>0</v>
      </c>
      <c r="N88" s="80">
        <v>0</v>
      </c>
      <c r="O88" s="47">
        <f t="shared" ref="O88:AB88" si="43">O89</f>
        <v>0</v>
      </c>
      <c r="P88" s="47">
        <f t="shared" si="43"/>
        <v>0</v>
      </c>
      <c r="Q88" s="47">
        <f t="shared" si="43"/>
        <v>0</v>
      </c>
      <c r="R88" s="47">
        <f t="shared" si="43"/>
        <v>0</v>
      </c>
      <c r="S88" s="47">
        <f t="shared" si="43"/>
        <v>0</v>
      </c>
      <c r="T88" s="47">
        <f t="shared" si="43"/>
        <v>0</v>
      </c>
      <c r="U88" s="47">
        <f t="shared" si="43"/>
        <v>0</v>
      </c>
      <c r="V88" s="47">
        <f t="shared" si="43"/>
        <v>0</v>
      </c>
      <c r="W88" s="139">
        <f t="shared" si="43"/>
        <v>0</v>
      </c>
      <c r="X88" s="139">
        <f t="shared" si="43"/>
        <v>0</v>
      </c>
      <c r="Y88" s="47">
        <f t="shared" si="43"/>
        <v>0</v>
      </c>
      <c r="Z88" s="47">
        <f t="shared" si="43"/>
        <v>0</v>
      </c>
      <c r="AA88" s="47">
        <f t="shared" si="43"/>
        <v>94500</v>
      </c>
      <c r="AB88" s="47">
        <f t="shared" si="43"/>
        <v>0</v>
      </c>
      <c r="AC88" s="80">
        <f t="shared" si="4"/>
        <v>0</v>
      </c>
    </row>
    <row r="89" spans="1:29" s="19" customFormat="1" ht="33.75" customHeight="1" x14ac:dyDescent="0.2">
      <c r="A89" s="18" t="s">
        <v>71</v>
      </c>
      <c r="B89" s="75" t="s">
        <v>122</v>
      </c>
      <c r="C89" s="45">
        <v>94500</v>
      </c>
      <c r="D89" s="45">
        <v>0</v>
      </c>
      <c r="E89" s="81">
        <f t="shared" si="0"/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48">
        <v>0</v>
      </c>
      <c r="L89" s="48">
        <v>0</v>
      </c>
      <c r="M89" s="48">
        <v>0</v>
      </c>
      <c r="N89" s="81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138">
        <v>0</v>
      </c>
      <c r="X89" s="138">
        <v>0</v>
      </c>
      <c r="Y89" s="48"/>
      <c r="Z89" s="48"/>
      <c r="AA89" s="92">
        <f t="shared" ref="AA89:AB91" si="44">C89+L89</f>
        <v>94500</v>
      </c>
      <c r="AB89" s="60">
        <f t="shared" si="44"/>
        <v>0</v>
      </c>
      <c r="AC89" s="81">
        <f t="shared" si="4"/>
        <v>0</v>
      </c>
    </row>
    <row r="90" spans="1:29" s="10" customFormat="1" ht="66.75" hidden="1" customHeight="1" x14ac:dyDescent="0.25">
      <c r="A90" s="9" t="s">
        <v>72</v>
      </c>
      <c r="B90" s="30" t="s">
        <v>74</v>
      </c>
      <c r="C90" s="47"/>
      <c r="D90" s="47">
        <v>0</v>
      </c>
      <c r="E90" s="80" t="e">
        <f t="shared" si="0"/>
        <v>#DIV/0!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0</v>
      </c>
      <c r="L90" s="47">
        <v>0</v>
      </c>
      <c r="M90" s="47">
        <v>0</v>
      </c>
      <c r="N90" s="80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139">
        <v>0</v>
      </c>
      <c r="X90" s="139">
        <v>0</v>
      </c>
      <c r="Y90" s="47"/>
      <c r="Z90" s="47"/>
      <c r="AA90" s="56">
        <f t="shared" si="44"/>
        <v>0</v>
      </c>
      <c r="AB90" s="57">
        <f t="shared" si="44"/>
        <v>0</v>
      </c>
      <c r="AC90" s="80" t="e">
        <f t="shared" si="4"/>
        <v>#DIV/0!</v>
      </c>
    </row>
    <row r="91" spans="1:29" s="10" customFormat="1" ht="66" customHeight="1" x14ac:dyDescent="0.25">
      <c r="A91" s="9" t="s">
        <v>73</v>
      </c>
      <c r="B91" s="30" t="s">
        <v>123</v>
      </c>
      <c r="C91" s="47">
        <v>1800000</v>
      </c>
      <c r="D91" s="47">
        <v>831427.4</v>
      </c>
      <c r="E91" s="80">
        <f t="shared" si="0"/>
        <v>46.190411111111111</v>
      </c>
      <c r="F91" s="47">
        <f t="shared" ref="F91:K91" si="45">F92+F93+F94</f>
        <v>0</v>
      </c>
      <c r="G91" s="47">
        <f t="shared" si="45"/>
        <v>0</v>
      </c>
      <c r="H91" s="47">
        <f t="shared" si="45"/>
        <v>0</v>
      </c>
      <c r="I91" s="47">
        <f t="shared" si="45"/>
        <v>0</v>
      </c>
      <c r="J91" s="47">
        <f t="shared" si="45"/>
        <v>0</v>
      </c>
      <c r="K91" s="47">
        <f t="shared" si="45"/>
        <v>0</v>
      </c>
      <c r="L91" s="47">
        <f>L92+L93+L94</f>
        <v>0</v>
      </c>
      <c r="M91" s="47">
        <f>M92+M93+M94</f>
        <v>0</v>
      </c>
      <c r="N91" s="80">
        <v>0</v>
      </c>
      <c r="O91" s="47">
        <f t="shared" ref="O91:X91" si="46">O92+O93+O94</f>
        <v>0</v>
      </c>
      <c r="P91" s="47">
        <f t="shared" si="46"/>
        <v>0</v>
      </c>
      <c r="Q91" s="47">
        <f t="shared" si="46"/>
        <v>0</v>
      </c>
      <c r="R91" s="47">
        <f t="shared" si="46"/>
        <v>0</v>
      </c>
      <c r="S91" s="47">
        <f t="shared" si="46"/>
        <v>0</v>
      </c>
      <c r="T91" s="47">
        <f t="shared" si="46"/>
        <v>0</v>
      </c>
      <c r="U91" s="47">
        <f t="shared" si="46"/>
        <v>0</v>
      </c>
      <c r="V91" s="47">
        <f t="shared" si="46"/>
        <v>0</v>
      </c>
      <c r="W91" s="139">
        <f t="shared" si="46"/>
        <v>0</v>
      </c>
      <c r="X91" s="139">
        <f t="shared" si="46"/>
        <v>0</v>
      </c>
      <c r="Y91" s="47"/>
      <c r="Z91" s="47"/>
      <c r="AA91" s="56">
        <f t="shared" si="44"/>
        <v>1800000</v>
      </c>
      <c r="AB91" s="57">
        <f t="shared" si="44"/>
        <v>831427.4</v>
      </c>
      <c r="AC91" s="80">
        <f t="shared" si="4"/>
        <v>46.190411111111111</v>
      </c>
    </row>
    <row r="92" spans="1:29" s="10" customFormat="1" ht="25.5" customHeight="1" x14ac:dyDescent="0.25">
      <c r="A92" s="9" t="s">
        <v>124</v>
      </c>
      <c r="B92" s="30" t="s">
        <v>126</v>
      </c>
      <c r="C92" s="47">
        <f>C93+C94</f>
        <v>45283</v>
      </c>
      <c r="D92" s="47">
        <f>D93+D94</f>
        <v>38416.93</v>
      </c>
      <c r="E92" s="80">
        <f t="shared" si="0"/>
        <v>84.837422432259345</v>
      </c>
      <c r="F92" s="47">
        <f t="shared" ref="F92:K92" si="47">F93+F94</f>
        <v>0</v>
      </c>
      <c r="G92" s="47">
        <f t="shared" si="47"/>
        <v>0</v>
      </c>
      <c r="H92" s="47">
        <f t="shared" si="47"/>
        <v>0</v>
      </c>
      <c r="I92" s="47">
        <f t="shared" si="47"/>
        <v>0</v>
      </c>
      <c r="J92" s="47">
        <f t="shared" si="47"/>
        <v>0</v>
      </c>
      <c r="K92" s="47">
        <f t="shared" si="47"/>
        <v>0</v>
      </c>
      <c r="L92" s="47">
        <f>L93+L94</f>
        <v>0</v>
      </c>
      <c r="M92" s="47">
        <f>M93+M94</f>
        <v>0</v>
      </c>
      <c r="N92" s="80">
        <v>0</v>
      </c>
      <c r="O92" s="47">
        <f t="shared" ref="O92:AB92" si="48">O93+O94</f>
        <v>0</v>
      </c>
      <c r="P92" s="47">
        <f t="shared" si="48"/>
        <v>0</v>
      </c>
      <c r="Q92" s="47">
        <f t="shared" si="48"/>
        <v>0</v>
      </c>
      <c r="R92" s="47">
        <f t="shared" si="48"/>
        <v>0</v>
      </c>
      <c r="S92" s="47">
        <f t="shared" si="48"/>
        <v>0</v>
      </c>
      <c r="T92" s="47">
        <f t="shared" si="48"/>
        <v>0</v>
      </c>
      <c r="U92" s="47">
        <f t="shared" si="48"/>
        <v>0</v>
      </c>
      <c r="V92" s="47">
        <f t="shared" si="48"/>
        <v>0</v>
      </c>
      <c r="W92" s="139">
        <f t="shared" si="48"/>
        <v>0</v>
      </c>
      <c r="X92" s="139">
        <f t="shared" si="48"/>
        <v>0</v>
      </c>
      <c r="Y92" s="47">
        <f t="shared" si="48"/>
        <v>0</v>
      </c>
      <c r="Z92" s="47">
        <f t="shared" si="48"/>
        <v>0</v>
      </c>
      <c r="AA92" s="47">
        <f t="shared" si="48"/>
        <v>45283</v>
      </c>
      <c r="AB92" s="47">
        <f t="shared" si="48"/>
        <v>38416.93</v>
      </c>
      <c r="AC92" s="80">
        <f t="shared" si="4"/>
        <v>84.837422432259345</v>
      </c>
    </row>
    <row r="93" spans="1:29" s="19" customFormat="1" ht="43.5" customHeight="1" x14ac:dyDescent="0.2">
      <c r="A93" s="18" t="s">
        <v>125</v>
      </c>
      <c r="B93" s="75" t="s">
        <v>127</v>
      </c>
      <c r="C93" s="45">
        <v>45283</v>
      </c>
      <c r="D93" s="45">
        <v>38416.93</v>
      </c>
      <c r="E93" s="81">
        <f t="shared" si="0"/>
        <v>84.837422432259345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8">
        <v>0</v>
      </c>
      <c r="N93" s="81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138">
        <v>0</v>
      </c>
      <c r="X93" s="138">
        <v>0</v>
      </c>
      <c r="Y93" s="48"/>
      <c r="Z93" s="48"/>
      <c r="AA93" s="92">
        <f>C93+L93</f>
        <v>45283</v>
      </c>
      <c r="AB93" s="60">
        <f>D93+M93</f>
        <v>38416.93</v>
      </c>
      <c r="AC93" s="81">
        <f t="shared" si="4"/>
        <v>84.837422432259345</v>
      </c>
    </row>
    <row r="94" spans="1:29" s="19" customFormat="1" ht="1.5" hidden="1" customHeight="1" x14ac:dyDescent="0.2">
      <c r="A94" s="18" t="s">
        <v>128</v>
      </c>
      <c r="B94" s="31" t="s">
        <v>129</v>
      </c>
      <c r="C94" s="45">
        <v>0</v>
      </c>
      <c r="D94" s="45">
        <v>0</v>
      </c>
      <c r="E94" s="80" t="e">
        <f t="shared" si="0"/>
        <v>#DIV/0!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80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138">
        <v>0</v>
      </c>
      <c r="X94" s="138">
        <v>0</v>
      </c>
      <c r="Y94" s="48"/>
      <c r="Z94" s="48"/>
      <c r="AA94" s="92">
        <f>C94+L94</f>
        <v>0</v>
      </c>
      <c r="AB94" s="60">
        <f>D94+M94</f>
        <v>0</v>
      </c>
      <c r="AC94" s="80" t="e">
        <f t="shared" si="4"/>
        <v>#DIV/0!</v>
      </c>
    </row>
    <row r="95" spans="1:29" s="10" customFormat="1" ht="21.75" customHeight="1" x14ac:dyDescent="0.25">
      <c r="A95" s="9" t="s">
        <v>264</v>
      </c>
      <c r="B95" s="74" t="s">
        <v>266</v>
      </c>
      <c r="C95" s="47">
        <f>C96</f>
        <v>400320</v>
      </c>
      <c r="D95" s="47">
        <f>D96</f>
        <v>276386.03000000003</v>
      </c>
      <c r="E95" s="80">
        <f t="shared" si="0"/>
        <v>69.041274480415666</v>
      </c>
      <c r="F95" s="47">
        <f t="shared" ref="F95:M95" si="49">F96</f>
        <v>0</v>
      </c>
      <c r="G95" s="47">
        <f t="shared" si="49"/>
        <v>0</v>
      </c>
      <c r="H95" s="47">
        <f t="shared" si="49"/>
        <v>0</v>
      </c>
      <c r="I95" s="47">
        <f t="shared" si="49"/>
        <v>0</v>
      </c>
      <c r="J95" s="47">
        <f t="shared" si="49"/>
        <v>0</v>
      </c>
      <c r="K95" s="47">
        <f t="shared" si="49"/>
        <v>0</v>
      </c>
      <c r="L95" s="47">
        <f t="shared" si="49"/>
        <v>0</v>
      </c>
      <c r="M95" s="47">
        <f t="shared" si="49"/>
        <v>0</v>
      </c>
      <c r="N95" s="80">
        <v>0</v>
      </c>
      <c r="O95" s="47">
        <f t="shared" ref="O95:AB95" si="50">O96</f>
        <v>0</v>
      </c>
      <c r="P95" s="47">
        <f t="shared" si="50"/>
        <v>0</v>
      </c>
      <c r="Q95" s="47">
        <f t="shared" si="50"/>
        <v>0</v>
      </c>
      <c r="R95" s="47">
        <f t="shared" si="50"/>
        <v>0</v>
      </c>
      <c r="S95" s="47">
        <f t="shared" si="50"/>
        <v>0</v>
      </c>
      <c r="T95" s="47">
        <f t="shared" si="50"/>
        <v>0</v>
      </c>
      <c r="U95" s="47">
        <f t="shared" si="50"/>
        <v>0</v>
      </c>
      <c r="V95" s="47">
        <f t="shared" si="50"/>
        <v>0</v>
      </c>
      <c r="W95" s="47">
        <f t="shared" si="50"/>
        <v>0</v>
      </c>
      <c r="X95" s="47">
        <f t="shared" si="50"/>
        <v>0</v>
      </c>
      <c r="Y95" s="47">
        <f t="shared" si="50"/>
        <v>0</v>
      </c>
      <c r="Z95" s="47">
        <f t="shared" si="50"/>
        <v>0</v>
      </c>
      <c r="AA95" s="47">
        <f t="shared" si="50"/>
        <v>400320</v>
      </c>
      <c r="AB95" s="47">
        <f t="shared" si="50"/>
        <v>276386.03000000003</v>
      </c>
      <c r="AC95" s="89">
        <f t="shared" si="4"/>
        <v>69.041274480415666</v>
      </c>
    </row>
    <row r="96" spans="1:29" s="19" customFormat="1" ht="48.75" customHeight="1" x14ac:dyDescent="0.2">
      <c r="A96" s="18" t="s">
        <v>265</v>
      </c>
      <c r="B96" s="100" t="s">
        <v>267</v>
      </c>
      <c r="C96" s="45">
        <v>400320</v>
      </c>
      <c r="D96" s="45">
        <v>276386.03000000003</v>
      </c>
      <c r="E96" s="81">
        <f t="shared" si="0"/>
        <v>69.041274480415666</v>
      </c>
      <c r="F96" s="45">
        <v>0</v>
      </c>
      <c r="G96" s="45">
        <v>0</v>
      </c>
      <c r="H96" s="48">
        <v>0</v>
      </c>
      <c r="I96" s="48">
        <v>0</v>
      </c>
      <c r="J96" s="48"/>
      <c r="K96" s="48">
        <v>0</v>
      </c>
      <c r="L96" s="48">
        <v>0</v>
      </c>
      <c r="M96" s="48">
        <v>0</v>
      </c>
      <c r="N96" s="81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/>
      <c r="V96" s="48">
        <v>0</v>
      </c>
      <c r="W96" s="138"/>
      <c r="X96" s="138">
        <v>0</v>
      </c>
      <c r="Y96" s="48"/>
      <c r="Z96" s="48"/>
      <c r="AA96" s="92">
        <f>C96+L96</f>
        <v>400320</v>
      </c>
      <c r="AB96" s="60">
        <f>D96+M96</f>
        <v>276386.03000000003</v>
      </c>
      <c r="AC96" s="81">
        <f t="shared" si="4"/>
        <v>69.041274480415666</v>
      </c>
    </row>
    <row r="97" spans="1:29" s="117" customFormat="1" ht="30" hidden="1" customHeight="1" x14ac:dyDescent="0.2">
      <c r="A97" s="113" t="s">
        <v>279</v>
      </c>
      <c r="B97" s="114" t="s">
        <v>281</v>
      </c>
      <c r="C97" s="115">
        <v>0</v>
      </c>
      <c r="D97" s="115">
        <v>0</v>
      </c>
      <c r="E97" s="79">
        <v>0</v>
      </c>
      <c r="F97" s="116">
        <v>0</v>
      </c>
      <c r="G97" s="116">
        <v>0</v>
      </c>
      <c r="H97" s="116">
        <v>0</v>
      </c>
      <c r="I97" s="116">
        <v>0</v>
      </c>
      <c r="J97" s="116">
        <v>0</v>
      </c>
      <c r="K97" s="116">
        <v>0</v>
      </c>
      <c r="L97" s="116">
        <v>0</v>
      </c>
      <c r="M97" s="116">
        <v>0</v>
      </c>
      <c r="N97" s="79" t="e">
        <f>M97/L97*100</f>
        <v>#DIV/0!</v>
      </c>
      <c r="O97" s="116">
        <v>0</v>
      </c>
      <c r="P97" s="116">
        <v>0</v>
      </c>
      <c r="Q97" s="116">
        <v>0</v>
      </c>
      <c r="R97" s="116">
        <v>0</v>
      </c>
      <c r="S97" s="116">
        <v>0</v>
      </c>
      <c r="T97" s="116">
        <v>0</v>
      </c>
      <c r="U97" s="116">
        <v>0</v>
      </c>
      <c r="V97" s="116">
        <v>0</v>
      </c>
      <c r="W97" s="116">
        <v>0</v>
      </c>
      <c r="X97" s="116">
        <v>0</v>
      </c>
      <c r="Y97" s="116"/>
      <c r="Z97" s="116"/>
      <c r="AA97" s="58">
        <f>C97+L97</f>
        <v>0</v>
      </c>
      <c r="AB97" s="59">
        <f>D97+M97</f>
        <v>0</v>
      </c>
      <c r="AC97" s="79" t="e">
        <f t="shared" si="4"/>
        <v>#DIV/0!</v>
      </c>
    </row>
    <row r="98" spans="1:29" s="10" customFormat="1" ht="15" customHeight="1" x14ac:dyDescent="0.25">
      <c r="A98" s="9" t="s">
        <v>130</v>
      </c>
      <c r="B98" s="30" t="s">
        <v>132</v>
      </c>
      <c r="C98" s="47">
        <f>C99+C100</f>
        <v>3605000</v>
      </c>
      <c r="D98" s="47">
        <f>D99+D100</f>
        <v>1089093.95</v>
      </c>
      <c r="E98" s="144">
        <f t="shared" si="0"/>
        <v>30.21065048543689</v>
      </c>
      <c r="F98" s="47">
        <f t="shared" ref="F98:K98" si="51">F99+F100</f>
        <v>0</v>
      </c>
      <c r="G98" s="47">
        <f t="shared" si="51"/>
        <v>0</v>
      </c>
      <c r="H98" s="47">
        <f t="shared" si="51"/>
        <v>0</v>
      </c>
      <c r="I98" s="47">
        <f t="shared" si="51"/>
        <v>0</v>
      </c>
      <c r="J98" s="47">
        <f t="shared" si="51"/>
        <v>0</v>
      </c>
      <c r="K98" s="47">
        <f t="shared" si="51"/>
        <v>0</v>
      </c>
      <c r="L98" s="47">
        <f>L99+L100</f>
        <v>0</v>
      </c>
      <c r="M98" s="47">
        <f>M99+M100</f>
        <v>0</v>
      </c>
      <c r="N98" s="79">
        <v>0</v>
      </c>
      <c r="O98" s="47">
        <f t="shared" ref="O98:X98" si="52">O99+O100</f>
        <v>0</v>
      </c>
      <c r="P98" s="47">
        <f t="shared" si="52"/>
        <v>0</v>
      </c>
      <c r="Q98" s="47">
        <f t="shared" si="52"/>
        <v>0</v>
      </c>
      <c r="R98" s="47">
        <f t="shared" si="52"/>
        <v>0</v>
      </c>
      <c r="S98" s="47">
        <f t="shared" si="52"/>
        <v>0</v>
      </c>
      <c r="T98" s="47">
        <f t="shared" si="52"/>
        <v>0</v>
      </c>
      <c r="U98" s="47">
        <f t="shared" si="52"/>
        <v>0</v>
      </c>
      <c r="V98" s="47">
        <f t="shared" si="52"/>
        <v>0</v>
      </c>
      <c r="W98" s="47">
        <f t="shared" si="52"/>
        <v>0</v>
      </c>
      <c r="X98" s="47">
        <f t="shared" si="52"/>
        <v>0</v>
      </c>
      <c r="Y98" s="47">
        <f>Y101</f>
        <v>0</v>
      </c>
      <c r="Z98" s="47">
        <f>Z101</f>
        <v>0</v>
      </c>
      <c r="AA98" s="47">
        <f>AA99</f>
        <v>3605000</v>
      </c>
      <c r="AB98" s="47">
        <f>AB99</f>
        <v>1089093.95</v>
      </c>
      <c r="AC98" s="145">
        <f t="shared" si="4"/>
        <v>30.21065048543689</v>
      </c>
    </row>
    <row r="99" spans="1:29" s="73" customFormat="1" ht="22.5" customHeight="1" x14ac:dyDescent="0.2">
      <c r="A99" s="72" t="s">
        <v>131</v>
      </c>
      <c r="B99" s="31" t="s">
        <v>133</v>
      </c>
      <c r="C99" s="46">
        <v>3605000</v>
      </c>
      <c r="D99" s="46">
        <v>1089093.95</v>
      </c>
      <c r="E99" s="94">
        <f>D99/C99*100</f>
        <v>30.21065048543689</v>
      </c>
      <c r="F99" s="92">
        <v>0</v>
      </c>
      <c r="G99" s="92">
        <v>0</v>
      </c>
      <c r="H99" s="92">
        <v>0</v>
      </c>
      <c r="I99" s="92">
        <v>0</v>
      </c>
      <c r="J99" s="92">
        <v>0</v>
      </c>
      <c r="K99" s="92">
        <v>0</v>
      </c>
      <c r="L99" s="92">
        <v>0</v>
      </c>
      <c r="M99" s="92">
        <v>0</v>
      </c>
      <c r="N99" s="94">
        <v>0</v>
      </c>
      <c r="O99" s="92">
        <v>0</v>
      </c>
      <c r="P99" s="92">
        <v>0</v>
      </c>
      <c r="Q99" s="92">
        <v>0</v>
      </c>
      <c r="R99" s="92">
        <v>0</v>
      </c>
      <c r="S99" s="92">
        <v>0</v>
      </c>
      <c r="T99" s="92">
        <v>0</v>
      </c>
      <c r="U99" s="92">
        <v>0</v>
      </c>
      <c r="V99" s="92">
        <v>0</v>
      </c>
      <c r="W99" s="138">
        <v>0</v>
      </c>
      <c r="X99" s="138">
        <v>0</v>
      </c>
      <c r="Y99" s="92"/>
      <c r="Z99" s="92"/>
      <c r="AA99" s="92">
        <f t="shared" ref="AA99:AB101" si="53">C99+L99</f>
        <v>3605000</v>
      </c>
      <c r="AB99" s="95">
        <f t="shared" si="53"/>
        <v>1089093.95</v>
      </c>
      <c r="AC99" s="96">
        <f>AB99/AA99*100</f>
        <v>30.21065048543689</v>
      </c>
    </row>
    <row r="100" spans="1:29" s="73" customFormat="1" ht="42" hidden="1" customHeight="1" x14ac:dyDescent="0.2">
      <c r="A100" s="72" t="s">
        <v>282</v>
      </c>
      <c r="B100" s="31" t="s">
        <v>283</v>
      </c>
      <c r="C100" s="46">
        <v>0</v>
      </c>
      <c r="D100" s="46">
        <v>0</v>
      </c>
      <c r="E100" s="94">
        <v>0</v>
      </c>
      <c r="F100" s="92">
        <v>0</v>
      </c>
      <c r="G100" s="92">
        <v>0</v>
      </c>
      <c r="H100" s="92">
        <v>0</v>
      </c>
      <c r="I100" s="92">
        <v>0</v>
      </c>
      <c r="J100" s="92">
        <v>0</v>
      </c>
      <c r="K100" s="92">
        <v>0</v>
      </c>
      <c r="L100" s="92">
        <v>0</v>
      </c>
      <c r="M100" s="92">
        <v>0</v>
      </c>
      <c r="N100" s="80">
        <v>0</v>
      </c>
      <c r="O100" s="92">
        <v>0</v>
      </c>
      <c r="P100" s="92">
        <v>0</v>
      </c>
      <c r="Q100" s="92">
        <v>0</v>
      </c>
      <c r="R100" s="92">
        <v>0</v>
      </c>
      <c r="S100" s="92">
        <v>0</v>
      </c>
      <c r="T100" s="92">
        <v>0</v>
      </c>
      <c r="U100" s="92">
        <v>0</v>
      </c>
      <c r="V100" s="92">
        <v>0</v>
      </c>
      <c r="W100" s="92">
        <v>0</v>
      </c>
      <c r="X100" s="92">
        <v>0</v>
      </c>
      <c r="Y100" s="92"/>
      <c r="Z100" s="92"/>
      <c r="AA100" s="92">
        <f t="shared" si="53"/>
        <v>0</v>
      </c>
      <c r="AB100" s="95">
        <f t="shared" si="53"/>
        <v>0</v>
      </c>
      <c r="AC100" s="96" t="e">
        <f>AB100/AA100*100</f>
        <v>#DIV/0!</v>
      </c>
    </row>
    <row r="101" spans="1:29" s="10" customFormat="1" ht="54.75" customHeight="1" x14ac:dyDescent="0.25">
      <c r="A101" s="9" t="s">
        <v>313</v>
      </c>
      <c r="B101" s="30" t="s">
        <v>314</v>
      </c>
      <c r="C101" s="47">
        <v>0</v>
      </c>
      <c r="D101" s="47">
        <v>0</v>
      </c>
      <c r="E101" s="99">
        <v>0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0</v>
      </c>
      <c r="L101" s="47">
        <v>600000</v>
      </c>
      <c r="M101" s="47">
        <v>0</v>
      </c>
      <c r="N101" s="80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>
        <v>600000</v>
      </c>
      <c r="V101" s="47">
        <v>0</v>
      </c>
      <c r="W101" s="47">
        <v>600000</v>
      </c>
      <c r="X101" s="47">
        <v>0</v>
      </c>
      <c r="Y101" s="47">
        <f>Y104</f>
        <v>0</v>
      </c>
      <c r="Z101" s="47">
        <f>Z104</f>
        <v>0</v>
      </c>
      <c r="AA101" s="56">
        <f t="shared" si="53"/>
        <v>600000</v>
      </c>
      <c r="AB101" s="57">
        <f t="shared" si="53"/>
        <v>0</v>
      </c>
      <c r="AC101" s="145">
        <f>AB101/AA101*100</f>
        <v>0</v>
      </c>
    </row>
    <row r="102" spans="1:29" s="66" customFormat="1" ht="20.25" customHeight="1" x14ac:dyDescent="0.2">
      <c r="A102" s="62" t="s">
        <v>75</v>
      </c>
      <c r="B102" s="63" t="s">
        <v>16</v>
      </c>
      <c r="C102" s="64">
        <f>C103+C104+C105+C106</f>
        <v>13768800</v>
      </c>
      <c r="D102" s="64">
        <f>D103+D104+D105+D106</f>
        <v>8069428.25</v>
      </c>
      <c r="E102" s="78">
        <f t="shared" si="0"/>
        <v>58.606619676369768</v>
      </c>
      <c r="F102" s="64">
        <f t="shared" ref="F102:K102" si="54">F103+F104+F105+F106</f>
        <v>10387140</v>
      </c>
      <c r="G102" s="64">
        <f t="shared" si="54"/>
        <v>6776697.1699999999</v>
      </c>
      <c r="H102" s="64">
        <f t="shared" si="54"/>
        <v>2446460</v>
      </c>
      <c r="I102" s="64">
        <f t="shared" si="54"/>
        <v>1100136.3600000001</v>
      </c>
      <c r="J102" s="64">
        <f t="shared" si="54"/>
        <v>0</v>
      </c>
      <c r="K102" s="64">
        <f t="shared" si="54"/>
        <v>0</v>
      </c>
      <c r="L102" s="64">
        <f>L103+L104+L105+L106</f>
        <v>1104890</v>
      </c>
      <c r="M102" s="64">
        <f>M103+M104+M105+M106</f>
        <v>138164.14000000001</v>
      </c>
      <c r="N102" s="78">
        <f t="shared" ref="N102:N110" si="55">M102/L102*100</f>
        <v>12.504786901863534</v>
      </c>
      <c r="O102" s="64">
        <f t="shared" ref="O102:AB102" si="56">O103+O104+O105+O106</f>
        <v>626100</v>
      </c>
      <c r="P102" s="64">
        <f>P103+P104+P105+P106</f>
        <v>108500.82</v>
      </c>
      <c r="Q102" s="64">
        <f t="shared" si="56"/>
        <v>212300</v>
      </c>
      <c r="R102" s="64">
        <f t="shared" si="56"/>
        <v>0</v>
      </c>
      <c r="S102" s="64">
        <f t="shared" si="56"/>
        <v>279200</v>
      </c>
      <c r="T102" s="64">
        <f t="shared" si="56"/>
        <v>28111.050000000003</v>
      </c>
      <c r="U102" s="64">
        <f t="shared" si="56"/>
        <v>478790</v>
      </c>
      <c r="V102" s="64">
        <f t="shared" si="56"/>
        <v>29663.32</v>
      </c>
      <c r="W102" s="106">
        <f t="shared" si="56"/>
        <v>470890</v>
      </c>
      <c r="X102" s="106">
        <f t="shared" si="56"/>
        <v>0</v>
      </c>
      <c r="Y102" s="64">
        <f t="shared" si="56"/>
        <v>0</v>
      </c>
      <c r="Z102" s="64">
        <f t="shared" si="56"/>
        <v>0</v>
      </c>
      <c r="AA102" s="64">
        <f t="shared" si="56"/>
        <v>14873690</v>
      </c>
      <c r="AB102" s="64">
        <f t="shared" si="56"/>
        <v>8207592.3900000006</v>
      </c>
      <c r="AC102" s="86">
        <f t="shared" si="4"/>
        <v>55.181951418914878</v>
      </c>
    </row>
    <row r="103" spans="1:29" s="1" customFormat="1" ht="21" customHeight="1" x14ac:dyDescent="0.2">
      <c r="A103" s="8" t="s">
        <v>134</v>
      </c>
      <c r="B103" s="32" t="s">
        <v>135</v>
      </c>
      <c r="C103" s="44">
        <v>1443800</v>
      </c>
      <c r="D103" s="44">
        <v>698930.49</v>
      </c>
      <c r="E103" s="82">
        <f t="shared" si="0"/>
        <v>48.409093364731959</v>
      </c>
      <c r="F103" s="44">
        <v>1158000</v>
      </c>
      <c r="G103" s="44">
        <v>550101.82999999996</v>
      </c>
      <c r="H103" s="44">
        <v>222500</v>
      </c>
      <c r="I103" s="44">
        <v>112863.66</v>
      </c>
      <c r="J103" s="44">
        <v>0</v>
      </c>
      <c r="K103" s="44">
        <v>0</v>
      </c>
      <c r="L103" s="44">
        <v>15000</v>
      </c>
      <c r="M103" s="44">
        <v>15181.32</v>
      </c>
      <c r="N103" s="82">
        <f t="shared" si="55"/>
        <v>101.20879999999998</v>
      </c>
      <c r="O103" s="44">
        <v>7100</v>
      </c>
      <c r="P103" s="44">
        <v>10673</v>
      </c>
      <c r="Q103" s="44">
        <v>0</v>
      </c>
      <c r="R103" s="44">
        <v>0</v>
      </c>
      <c r="S103" s="44">
        <v>0</v>
      </c>
      <c r="T103" s="44">
        <v>0</v>
      </c>
      <c r="U103" s="44">
        <v>7900</v>
      </c>
      <c r="V103" s="44">
        <v>4508.32</v>
      </c>
      <c r="W103" s="136">
        <v>0</v>
      </c>
      <c r="X103" s="136">
        <v>0</v>
      </c>
      <c r="Y103" s="44"/>
      <c r="Z103" s="44"/>
      <c r="AA103" s="54">
        <f t="shared" ref="AA103:AB105" si="57">C103+L103</f>
        <v>1458800</v>
      </c>
      <c r="AB103" s="55">
        <f t="shared" si="57"/>
        <v>714111.80999999994</v>
      </c>
      <c r="AC103" s="88">
        <f t="shared" si="4"/>
        <v>48.952002330682745</v>
      </c>
    </row>
    <row r="104" spans="1:29" s="1" customFormat="1" ht="18.75" customHeight="1" x14ac:dyDescent="0.2">
      <c r="A104" s="8" t="s">
        <v>136</v>
      </c>
      <c r="B104" s="32" t="s">
        <v>137</v>
      </c>
      <c r="C104" s="44">
        <v>1928300</v>
      </c>
      <c r="D104" s="44">
        <v>1371122.91</v>
      </c>
      <c r="E104" s="82">
        <f t="shared" si="0"/>
        <v>71.105269408287086</v>
      </c>
      <c r="F104" s="44">
        <v>1510390</v>
      </c>
      <c r="G104" s="44">
        <v>1150606.69</v>
      </c>
      <c r="H104" s="44">
        <v>357210</v>
      </c>
      <c r="I104" s="44">
        <v>184357.76000000001</v>
      </c>
      <c r="J104" s="44">
        <v>0</v>
      </c>
      <c r="K104" s="44">
        <v>0</v>
      </c>
      <c r="L104" s="44">
        <v>77000</v>
      </c>
      <c r="M104" s="44">
        <v>16165.49</v>
      </c>
      <c r="N104" s="82">
        <f t="shared" si="55"/>
        <v>20.994142857142855</v>
      </c>
      <c r="O104" s="44">
        <v>77000</v>
      </c>
      <c r="P104" s="44">
        <v>16165.49</v>
      </c>
      <c r="Q104" s="44">
        <v>17100</v>
      </c>
      <c r="R104" s="44">
        <v>0</v>
      </c>
      <c r="S104" s="44">
        <v>31800</v>
      </c>
      <c r="T104" s="44">
        <v>4378.97</v>
      </c>
      <c r="U104" s="44">
        <v>0</v>
      </c>
      <c r="V104" s="44">
        <v>0</v>
      </c>
      <c r="W104" s="44">
        <v>0</v>
      </c>
      <c r="X104" s="44">
        <v>0</v>
      </c>
      <c r="Y104" s="44"/>
      <c r="Z104" s="44"/>
      <c r="AA104" s="54">
        <f t="shared" si="57"/>
        <v>2005300</v>
      </c>
      <c r="AB104" s="55">
        <f t="shared" si="57"/>
        <v>1387288.4</v>
      </c>
      <c r="AC104" s="88">
        <f t="shared" si="4"/>
        <v>69.181090111205307</v>
      </c>
    </row>
    <row r="105" spans="1:29" s="1" customFormat="1" ht="30.75" customHeight="1" x14ac:dyDescent="0.2">
      <c r="A105" s="8" t="s">
        <v>76</v>
      </c>
      <c r="B105" s="32" t="s">
        <v>138</v>
      </c>
      <c r="C105" s="44">
        <v>6664900</v>
      </c>
      <c r="D105" s="44">
        <v>3741932</v>
      </c>
      <c r="E105" s="82">
        <f t="shared" si="0"/>
        <v>56.143858122402435</v>
      </c>
      <c r="F105" s="44">
        <v>4156850</v>
      </c>
      <c r="G105" s="44">
        <v>2897358.23</v>
      </c>
      <c r="H105" s="44">
        <v>1805750</v>
      </c>
      <c r="I105" s="44">
        <v>761370.83</v>
      </c>
      <c r="J105" s="44">
        <v>0</v>
      </c>
      <c r="K105" s="44">
        <v>0</v>
      </c>
      <c r="L105" s="44">
        <v>522000</v>
      </c>
      <c r="M105" s="44">
        <v>99970.95</v>
      </c>
      <c r="N105" s="82">
        <f t="shared" si="55"/>
        <v>19.151522988505747</v>
      </c>
      <c r="O105" s="44">
        <v>522000</v>
      </c>
      <c r="P105" s="44">
        <v>74815.95</v>
      </c>
      <c r="Q105" s="44">
        <v>195200</v>
      </c>
      <c r="R105" s="44">
        <v>0</v>
      </c>
      <c r="S105" s="44">
        <v>247400</v>
      </c>
      <c r="T105" s="44">
        <v>23732.080000000002</v>
      </c>
      <c r="U105" s="44">
        <v>0</v>
      </c>
      <c r="V105" s="44">
        <v>25155</v>
      </c>
      <c r="W105" s="44">
        <v>0</v>
      </c>
      <c r="X105" s="44">
        <v>0</v>
      </c>
      <c r="Y105" s="44"/>
      <c r="Z105" s="44"/>
      <c r="AA105" s="54">
        <f t="shared" si="57"/>
        <v>7186900</v>
      </c>
      <c r="AB105" s="55">
        <f t="shared" si="57"/>
        <v>3841902.95</v>
      </c>
      <c r="AC105" s="88">
        <f t="shared" si="4"/>
        <v>53.457025282110507</v>
      </c>
    </row>
    <row r="106" spans="1:29" s="1" customFormat="1" ht="17.25" customHeight="1" x14ac:dyDescent="0.2">
      <c r="A106" s="8" t="s">
        <v>139</v>
      </c>
      <c r="B106" s="32" t="s">
        <v>140</v>
      </c>
      <c r="C106" s="44">
        <f>C107++C108+C109</f>
        <v>3731800</v>
      </c>
      <c r="D106" s="44">
        <f>D107++D108+D109</f>
        <v>2257442.85</v>
      </c>
      <c r="E106" s="82">
        <f>D106/C106*100</f>
        <v>60.492064151347883</v>
      </c>
      <c r="F106" s="44">
        <f t="shared" ref="F106:K106" si="58">F107++F108+F109</f>
        <v>3561900</v>
      </c>
      <c r="G106" s="44">
        <f t="shared" si="58"/>
        <v>2178630.42</v>
      </c>
      <c r="H106" s="44">
        <f t="shared" si="58"/>
        <v>61000</v>
      </c>
      <c r="I106" s="44">
        <f t="shared" si="58"/>
        <v>41544.11</v>
      </c>
      <c r="J106" s="44">
        <v>0</v>
      </c>
      <c r="K106" s="44">
        <f t="shared" si="58"/>
        <v>0</v>
      </c>
      <c r="L106" s="44">
        <f>L107++L108+L109</f>
        <v>490890</v>
      </c>
      <c r="M106" s="44">
        <f>M107++M108+M109</f>
        <v>6846.38</v>
      </c>
      <c r="N106" s="82">
        <f t="shared" si="55"/>
        <v>1.3946872007985496</v>
      </c>
      <c r="O106" s="44">
        <f t="shared" ref="O106:X106" si="59">O107++O108+O109</f>
        <v>20000</v>
      </c>
      <c r="P106" s="44">
        <f t="shared" si="59"/>
        <v>6846.38</v>
      </c>
      <c r="Q106" s="44">
        <f t="shared" si="59"/>
        <v>0</v>
      </c>
      <c r="R106" s="44">
        <f t="shared" si="59"/>
        <v>0</v>
      </c>
      <c r="S106" s="44">
        <f t="shared" si="59"/>
        <v>0</v>
      </c>
      <c r="T106" s="44">
        <f t="shared" si="59"/>
        <v>0</v>
      </c>
      <c r="U106" s="44">
        <f t="shared" si="59"/>
        <v>470890</v>
      </c>
      <c r="V106" s="44">
        <f t="shared" si="59"/>
        <v>0</v>
      </c>
      <c r="W106" s="44">
        <f t="shared" si="59"/>
        <v>470890</v>
      </c>
      <c r="X106" s="44">
        <f t="shared" si="59"/>
        <v>0</v>
      </c>
      <c r="Y106" s="44">
        <f>Y107+Y109</f>
        <v>0</v>
      </c>
      <c r="Z106" s="44">
        <f>Z107+Z109</f>
        <v>0</v>
      </c>
      <c r="AA106" s="44">
        <f>AA107+AA108+AA109</f>
        <v>4222690</v>
      </c>
      <c r="AB106" s="44">
        <f>AB107+AB108+AB109</f>
        <v>2264289.23</v>
      </c>
      <c r="AC106" s="88">
        <f>AB106/AA106*100</f>
        <v>53.621962066834172</v>
      </c>
    </row>
    <row r="107" spans="1:29" s="19" customFormat="1" ht="33" customHeight="1" x14ac:dyDescent="0.2">
      <c r="A107" s="18" t="s">
        <v>141</v>
      </c>
      <c r="B107" s="75" t="s">
        <v>143</v>
      </c>
      <c r="C107" s="45">
        <v>3681800</v>
      </c>
      <c r="D107" s="45">
        <v>2248222.04</v>
      </c>
      <c r="E107" s="81">
        <f t="shared" si="0"/>
        <v>61.063122385789562</v>
      </c>
      <c r="F107" s="48">
        <v>3561900</v>
      </c>
      <c r="G107" s="48">
        <v>2178630.42</v>
      </c>
      <c r="H107" s="48">
        <v>61000</v>
      </c>
      <c r="I107" s="48">
        <v>41544.11</v>
      </c>
      <c r="J107" s="48">
        <v>0</v>
      </c>
      <c r="K107" s="48">
        <v>0</v>
      </c>
      <c r="L107" s="48">
        <v>20000</v>
      </c>
      <c r="M107" s="48">
        <v>6846.38</v>
      </c>
      <c r="N107" s="81">
        <f t="shared" si="55"/>
        <v>34.231899999999996</v>
      </c>
      <c r="O107" s="48">
        <v>20000</v>
      </c>
      <c r="P107" s="48">
        <v>6846.38</v>
      </c>
      <c r="Q107" s="48">
        <v>0</v>
      </c>
      <c r="R107" s="48">
        <v>0</v>
      </c>
      <c r="S107" s="48">
        <v>0</v>
      </c>
      <c r="T107" s="48">
        <v>0</v>
      </c>
      <c r="U107" s="48">
        <v>0</v>
      </c>
      <c r="V107" s="48">
        <v>0</v>
      </c>
      <c r="W107" s="48">
        <v>0</v>
      </c>
      <c r="X107" s="48">
        <v>0</v>
      </c>
      <c r="Y107" s="48"/>
      <c r="Z107" s="48"/>
      <c r="AA107" s="92">
        <f t="shared" ref="AA107:AB109" si="60">C107+L107</f>
        <v>3701800</v>
      </c>
      <c r="AB107" s="60">
        <f t="shared" si="60"/>
        <v>2255068.42</v>
      </c>
      <c r="AC107" s="81">
        <f>AB107/AA107*100</f>
        <v>60.91815927386677</v>
      </c>
    </row>
    <row r="108" spans="1:29" s="19" customFormat="1" ht="20.25" customHeight="1" x14ac:dyDescent="0.2">
      <c r="A108" s="18" t="s">
        <v>142</v>
      </c>
      <c r="B108" s="75" t="s">
        <v>144</v>
      </c>
      <c r="C108" s="45">
        <v>50000</v>
      </c>
      <c r="D108" s="45">
        <v>9220.81</v>
      </c>
      <c r="E108" s="81">
        <f>D108/C108*100</f>
        <v>18.44162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8">
        <v>0</v>
      </c>
      <c r="L108" s="48">
        <v>0</v>
      </c>
      <c r="M108" s="48">
        <v>0</v>
      </c>
      <c r="N108" s="82">
        <v>0</v>
      </c>
      <c r="O108" s="48">
        <v>0</v>
      </c>
      <c r="P108" s="48">
        <v>0</v>
      </c>
      <c r="Q108" s="48">
        <v>0</v>
      </c>
      <c r="R108" s="48">
        <v>0</v>
      </c>
      <c r="S108" s="48">
        <v>0</v>
      </c>
      <c r="T108" s="48">
        <v>0</v>
      </c>
      <c r="U108" s="48">
        <v>0</v>
      </c>
      <c r="V108" s="48">
        <v>0</v>
      </c>
      <c r="W108" s="138">
        <v>0</v>
      </c>
      <c r="X108" s="138">
        <v>0</v>
      </c>
      <c r="Y108" s="48"/>
      <c r="Z108" s="48"/>
      <c r="AA108" s="92">
        <f t="shared" si="60"/>
        <v>50000</v>
      </c>
      <c r="AB108" s="60">
        <f t="shared" si="60"/>
        <v>9220.81</v>
      </c>
      <c r="AC108" s="81">
        <f>AB108/AA108*100</f>
        <v>18.44162</v>
      </c>
    </row>
    <row r="109" spans="1:29" s="19" customFormat="1" ht="46.5" customHeight="1" x14ac:dyDescent="0.2">
      <c r="A109" s="18" t="s">
        <v>315</v>
      </c>
      <c r="B109" s="75" t="s">
        <v>316</v>
      </c>
      <c r="C109" s="45">
        <v>0</v>
      </c>
      <c r="D109" s="45">
        <v>0</v>
      </c>
      <c r="E109" s="81">
        <v>0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48">
        <v>0</v>
      </c>
      <c r="L109" s="48">
        <f>220890+250000</f>
        <v>470890</v>
      </c>
      <c r="M109" s="48">
        <v>0</v>
      </c>
      <c r="N109" s="81">
        <v>0</v>
      </c>
      <c r="O109" s="48">
        <v>0</v>
      </c>
      <c r="P109" s="48">
        <v>0</v>
      </c>
      <c r="Q109" s="48">
        <v>0</v>
      </c>
      <c r="R109" s="48">
        <v>0</v>
      </c>
      <c r="S109" s="48">
        <v>0</v>
      </c>
      <c r="T109" s="48">
        <v>0</v>
      </c>
      <c r="U109" s="48">
        <v>470890</v>
      </c>
      <c r="V109" s="48">
        <v>0</v>
      </c>
      <c r="W109" s="138">
        <v>470890</v>
      </c>
      <c r="X109" s="138">
        <v>0</v>
      </c>
      <c r="Y109" s="48"/>
      <c r="Z109" s="48"/>
      <c r="AA109" s="54">
        <f t="shared" si="60"/>
        <v>470890</v>
      </c>
      <c r="AB109" s="60">
        <f t="shared" si="60"/>
        <v>0</v>
      </c>
      <c r="AC109" s="81">
        <f>AB109/AA109*100</f>
        <v>0</v>
      </c>
    </row>
    <row r="110" spans="1:29" s="61" customFormat="1" ht="17.25" customHeight="1" x14ac:dyDescent="0.2">
      <c r="A110" s="62" t="s">
        <v>77</v>
      </c>
      <c r="B110" s="65" t="s">
        <v>145</v>
      </c>
      <c r="C110" s="64">
        <f>C111+C114+C116+C118</f>
        <v>6007900</v>
      </c>
      <c r="D110" s="64">
        <f>D111+D114+D116+D118</f>
        <v>3649754.42</v>
      </c>
      <c r="E110" s="78">
        <f>D110/C110*100</f>
        <v>60.749253815809176</v>
      </c>
      <c r="F110" s="64">
        <f>F111+F114+F116+F118</f>
        <v>3587100</v>
      </c>
      <c r="G110" s="64">
        <f>G111+G114+G116+G118</f>
        <v>2331266.65</v>
      </c>
      <c r="H110" s="64">
        <f>H111+H114+H116+H118</f>
        <v>75400</v>
      </c>
      <c r="I110" s="64">
        <f>I111+I114+I116+I118</f>
        <v>32679.67</v>
      </c>
      <c r="J110" s="64">
        <f>J111+J114+J116+J118+J120</f>
        <v>100000</v>
      </c>
      <c r="K110" s="64">
        <f>K111+K114+K116+K118+K120</f>
        <v>0</v>
      </c>
      <c r="L110" s="64">
        <f>L111+L114+L116+L118</f>
        <v>33000</v>
      </c>
      <c r="M110" s="64">
        <f>M111+M114+M116+M118</f>
        <v>20075</v>
      </c>
      <c r="N110" s="78">
        <f t="shared" si="55"/>
        <v>60.833333333333329</v>
      </c>
      <c r="O110" s="64">
        <f t="shared" ref="O110:AB110" si="61">O111+O114+O116+O118+O120</f>
        <v>33000</v>
      </c>
      <c r="P110" s="64">
        <f t="shared" si="61"/>
        <v>20075</v>
      </c>
      <c r="Q110" s="64">
        <f t="shared" si="61"/>
        <v>0</v>
      </c>
      <c r="R110" s="64">
        <f t="shared" si="61"/>
        <v>0</v>
      </c>
      <c r="S110" s="64">
        <f t="shared" si="61"/>
        <v>13000</v>
      </c>
      <c r="T110" s="64">
        <f t="shared" si="61"/>
        <v>7000</v>
      </c>
      <c r="U110" s="64">
        <f t="shared" si="61"/>
        <v>0</v>
      </c>
      <c r="V110" s="64">
        <f t="shared" si="61"/>
        <v>0</v>
      </c>
      <c r="W110" s="64">
        <f t="shared" si="61"/>
        <v>0</v>
      </c>
      <c r="X110" s="64">
        <f t="shared" si="61"/>
        <v>0</v>
      </c>
      <c r="Y110" s="64">
        <f t="shared" si="61"/>
        <v>0</v>
      </c>
      <c r="Z110" s="64">
        <f t="shared" si="61"/>
        <v>0</v>
      </c>
      <c r="AA110" s="64">
        <f t="shared" si="61"/>
        <v>6040900</v>
      </c>
      <c r="AB110" s="64">
        <f t="shared" si="61"/>
        <v>3669829.42</v>
      </c>
      <c r="AC110" s="86">
        <f>AB110/AA110*100</f>
        <v>60.749713122216889</v>
      </c>
    </row>
    <row r="111" spans="1:29" s="10" customFormat="1" ht="19.5" customHeight="1" x14ac:dyDescent="0.25">
      <c r="A111" s="9" t="s">
        <v>78</v>
      </c>
      <c r="B111" s="42" t="s">
        <v>85</v>
      </c>
      <c r="C111" s="47">
        <f>C113+C112</f>
        <v>790000</v>
      </c>
      <c r="D111" s="47">
        <f>D113+D112</f>
        <v>380065.9</v>
      </c>
      <c r="E111" s="80">
        <f t="shared" si="0"/>
        <v>48.109607594936712</v>
      </c>
      <c r="F111" s="47">
        <f t="shared" ref="F111:K111" si="62">F113+F112</f>
        <v>0</v>
      </c>
      <c r="G111" s="47">
        <f t="shared" si="62"/>
        <v>0</v>
      </c>
      <c r="H111" s="47">
        <f t="shared" si="62"/>
        <v>0</v>
      </c>
      <c r="I111" s="47">
        <f t="shared" si="62"/>
        <v>0</v>
      </c>
      <c r="J111" s="47">
        <f t="shared" si="62"/>
        <v>0</v>
      </c>
      <c r="K111" s="47">
        <f t="shared" si="62"/>
        <v>0</v>
      </c>
      <c r="L111" s="47">
        <f>L113+L112</f>
        <v>0</v>
      </c>
      <c r="M111" s="47">
        <f>M113+M112</f>
        <v>0</v>
      </c>
      <c r="N111" s="80">
        <v>0</v>
      </c>
      <c r="O111" s="47">
        <f t="shared" ref="O111:X111" si="63">O113+O112</f>
        <v>0</v>
      </c>
      <c r="P111" s="47">
        <f t="shared" si="63"/>
        <v>0</v>
      </c>
      <c r="Q111" s="47">
        <f t="shared" si="63"/>
        <v>0</v>
      </c>
      <c r="R111" s="47">
        <f t="shared" si="63"/>
        <v>0</v>
      </c>
      <c r="S111" s="47">
        <f t="shared" si="63"/>
        <v>0</v>
      </c>
      <c r="T111" s="47">
        <f t="shared" si="63"/>
        <v>0</v>
      </c>
      <c r="U111" s="47">
        <f t="shared" si="63"/>
        <v>0</v>
      </c>
      <c r="V111" s="47">
        <f t="shared" si="63"/>
        <v>0</v>
      </c>
      <c r="W111" s="47">
        <f t="shared" si="63"/>
        <v>0</v>
      </c>
      <c r="X111" s="47">
        <f t="shared" si="63"/>
        <v>0</v>
      </c>
      <c r="Y111" s="47">
        <f>Y113</f>
        <v>0</v>
      </c>
      <c r="Z111" s="47">
        <f>Z113</f>
        <v>0</v>
      </c>
      <c r="AA111" s="47">
        <f>AA113+AA112</f>
        <v>790000</v>
      </c>
      <c r="AB111" s="47">
        <f>AB113+AB112</f>
        <v>380065.9</v>
      </c>
      <c r="AC111" s="89">
        <f t="shared" si="4"/>
        <v>48.109607594936712</v>
      </c>
    </row>
    <row r="112" spans="1:29" s="1" customFormat="1" ht="32.25" customHeight="1" x14ac:dyDescent="0.2">
      <c r="A112" s="8" t="s">
        <v>79</v>
      </c>
      <c r="B112" s="35" t="s">
        <v>84</v>
      </c>
      <c r="C112" s="44">
        <v>755000</v>
      </c>
      <c r="D112" s="44">
        <v>362365.9</v>
      </c>
      <c r="E112" s="82">
        <f>D112/C112*100</f>
        <v>47.995483443708615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f>K113</f>
        <v>0</v>
      </c>
      <c r="L112" s="44">
        <v>0</v>
      </c>
      <c r="M112" s="44">
        <v>0</v>
      </c>
      <c r="N112" s="82">
        <v>0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>
        <v>0</v>
      </c>
      <c r="V112" s="44">
        <f>V113</f>
        <v>0</v>
      </c>
      <c r="W112" s="136">
        <v>0</v>
      </c>
      <c r="X112" s="136">
        <v>0</v>
      </c>
      <c r="Y112" s="44"/>
      <c r="Z112" s="44"/>
      <c r="AA112" s="54">
        <f>C112+L112</f>
        <v>755000</v>
      </c>
      <c r="AB112" s="55">
        <f>D112+M112</f>
        <v>362365.9</v>
      </c>
      <c r="AC112" s="88">
        <f>AB112/AA112*100</f>
        <v>47.995483443708615</v>
      </c>
    </row>
    <row r="113" spans="1:29" s="1" customFormat="1" ht="33.75" customHeight="1" x14ac:dyDescent="0.2">
      <c r="A113" s="8" t="s">
        <v>295</v>
      </c>
      <c r="B113" s="36" t="s">
        <v>309</v>
      </c>
      <c r="C113" s="44">
        <v>35000</v>
      </c>
      <c r="D113" s="44">
        <v>17700</v>
      </c>
      <c r="E113" s="82">
        <f t="shared" si="0"/>
        <v>50.571428571428569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f>K114</f>
        <v>0</v>
      </c>
      <c r="L113" s="44">
        <v>0</v>
      </c>
      <c r="M113" s="44">
        <v>0</v>
      </c>
      <c r="N113" s="82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>
        <v>0</v>
      </c>
      <c r="V113" s="44">
        <f>V114</f>
        <v>0</v>
      </c>
      <c r="W113" s="136">
        <v>0</v>
      </c>
      <c r="X113" s="136">
        <v>0</v>
      </c>
      <c r="Y113" s="44"/>
      <c r="Z113" s="44"/>
      <c r="AA113" s="54">
        <f>C113+L113</f>
        <v>35000</v>
      </c>
      <c r="AB113" s="55">
        <f>D113+M113</f>
        <v>17700</v>
      </c>
      <c r="AC113" s="88">
        <f t="shared" si="4"/>
        <v>50.571428571428569</v>
      </c>
    </row>
    <row r="114" spans="1:29" s="10" customFormat="1" ht="17.25" customHeight="1" x14ac:dyDescent="0.25">
      <c r="A114" s="9" t="s">
        <v>80</v>
      </c>
      <c r="B114" s="41" t="s">
        <v>82</v>
      </c>
      <c r="C114" s="47">
        <f>C115</f>
        <v>4267900</v>
      </c>
      <c r="D114" s="47">
        <f>D115</f>
        <v>2632488.52</v>
      </c>
      <c r="E114" s="80">
        <f t="shared" si="0"/>
        <v>61.681119988753252</v>
      </c>
      <c r="F114" s="47">
        <f t="shared" ref="F114:M114" si="64">F115</f>
        <v>3587100</v>
      </c>
      <c r="G114" s="47">
        <f t="shared" si="64"/>
        <v>2331266.65</v>
      </c>
      <c r="H114" s="47">
        <f t="shared" si="64"/>
        <v>75400</v>
      </c>
      <c r="I114" s="47">
        <f t="shared" si="64"/>
        <v>32679.67</v>
      </c>
      <c r="J114" s="47">
        <f t="shared" si="64"/>
        <v>0</v>
      </c>
      <c r="K114" s="47">
        <f>K115</f>
        <v>0</v>
      </c>
      <c r="L114" s="47">
        <f t="shared" si="64"/>
        <v>33000</v>
      </c>
      <c r="M114" s="47">
        <f t="shared" si="64"/>
        <v>20075</v>
      </c>
      <c r="N114" s="80">
        <f>M114/L114*100</f>
        <v>60.833333333333329</v>
      </c>
      <c r="O114" s="47">
        <f t="shared" ref="O114:U114" si="65">O115</f>
        <v>33000</v>
      </c>
      <c r="P114" s="47">
        <f t="shared" si="65"/>
        <v>20075</v>
      </c>
      <c r="Q114" s="47">
        <f t="shared" si="65"/>
        <v>0</v>
      </c>
      <c r="R114" s="47">
        <f t="shared" si="65"/>
        <v>0</v>
      </c>
      <c r="S114" s="47">
        <f t="shared" si="65"/>
        <v>13000</v>
      </c>
      <c r="T114" s="47">
        <f t="shared" si="65"/>
        <v>7000</v>
      </c>
      <c r="U114" s="47">
        <f t="shared" si="65"/>
        <v>0</v>
      </c>
      <c r="V114" s="47">
        <f>V115</f>
        <v>0</v>
      </c>
      <c r="W114" s="139">
        <f t="shared" ref="W114:AB114" si="66">W115</f>
        <v>0</v>
      </c>
      <c r="X114" s="139">
        <f t="shared" si="66"/>
        <v>0</v>
      </c>
      <c r="Y114" s="47">
        <f t="shared" si="66"/>
        <v>0</v>
      </c>
      <c r="Z114" s="47">
        <f t="shared" si="66"/>
        <v>0</v>
      </c>
      <c r="AA114" s="47">
        <f t="shared" si="66"/>
        <v>4300900</v>
      </c>
      <c r="AB114" s="47">
        <f t="shared" si="66"/>
        <v>2652563.52</v>
      </c>
      <c r="AC114" s="89">
        <f t="shared" si="4"/>
        <v>61.674615080564536</v>
      </c>
    </row>
    <row r="115" spans="1:29" s="1" customFormat="1" ht="32.25" customHeight="1" x14ac:dyDescent="0.2">
      <c r="A115" s="8" t="s">
        <v>81</v>
      </c>
      <c r="B115" s="35" t="s">
        <v>83</v>
      </c>
      <c r="C115" s="44">
        <v>4267900</v>
      </c>
      <c r="D115" s="44">
        <v>2632488.52</v>
      </c>
      <c r="E115" s="82">
        <f t="shared" si="0"/>
        <v>61.681119988753252</v>
      </c>
      <c r="F115" s="44">
        <v>3587100</v>
      </c>
      <c r="G115" s="44">
        <v>2331266.65</v>
      </c>
      <c r="H115" s="44">
        <v>75400</v>
      </c>
      <c r="I115" s="44">
        <v>32679.67</v>
      </c>
      <c r="J115" s="44">
        <v>0</v>
      </c>
      <c r="K115" s="44">
        <f>K120</f>
        <v>0</v>
      </c>
      <c r="L115" s="44">
        <v>33000</v>
      </c>
      <c r="M115" s="44">
        <v>20075</v>
      </c>
      <c r="N115" s="82">
        <f>M115/L115*100</f>
        <v>60.833333333333329</v>
      </c>
      <c r="O115" s="44">
        <v>33000</v>
      </c>
      <c r="P115" s="44">
        <v>20075</v>
      </c>
      <c r="Q115" s="44">
        <v>0</v>
      </c>
      <c r="R115" s="44">
        <v>0</v>
      </c>
      <c r="S115" s="44">
        <v>13000</v>
      </c>
      <c r="T115" s="44">
        <v>7000</v>
      </c>
      <c r="U115" s="44">
        <v>0</v>
      </c>
      <c r="V115" s="44">
        <f>V120</f>
        <v>0</v>
      </c>
      <c r="W115" s="136">
        <v>0</v>
      </c>
      <c r="X115" s="136">
        <f>X120</f>
        <v>0</v>
      </c>
      <c r="Y115" s="44"/>
      <c r="Z115" s="44"/>
      <c r="AA115" s="54">
        <f>C115+L115</f>
        <v>4300900</v>
      </c>
      <c r="AB115" s="55">
        <f>D115+M115</f>
        <v>2652563.52</v>
      </c>
      <c r="AC115" s="88">
        <f t="shared" si="4"/>
        <v>61.674615080564536</v>
      </c>
    </row>
    <row r="116" spans="1:29" s="10" customFormat="1" ht="18" customHeight="1" x14ac:dyDescent="0.25">
      <c r="A116" s="9" t="s">
        <v>253</v>
      </c>
      <c r="B116" s="41" t="s">
        <v>256</v>
      </c>
      <c r="C116" s="47">
        <f>C117</f>
        <v>100000</v>
      </c>
      <c r="D116" s="47">
        <f>D117</f>
        <v>0</v>
      </c>
      <c r="E116" s="80">
        <f>D116/C116*100</f>
        <v>0</v>
      </c>
      <c r="F116" s="47">
        <f t="shared" ref="F116:M116" si="67">F117</f>
        <v>0</v>
      </c>
      <c r="G116" s="47">
        <f t="shared" si="67"/>
        <v>0</v>
      </c>
      <c r="H116" s="47">
        <f t="shared" si="67"/>
        <v>0</v>
      </c>
      <c r="I116" s="47">
        <f t="shared" si="67"/>
        <v>0</v>
      </c>
      <c r="J116" s="47">
        <f t="shared" si="67"/>
        <v>100000</v>
      </c>
      <c r="K116" s="47">
        <f t="shared" si="67"/>
        <v>0</v>
      </c>
      <c r="L116" s="47">
        <f t="shared" si="67"/>
        <v>0</v>
      </c>
      <c r="M116" s="47">
        <f t="shared" si="67"/>
        <v>0</v>
      </c>
      <c r="N116" s="80">
        <v>0</v>
      </c>
      <c r="O116" s="47">
        <f t="shared" ref="O116:AB116" si="68">O117</f>
        <v>0</v>
      </c>
      <c r="P116" s="47">
        <f t="shared" si="68"/>
        <v>0</v>
      </c>
      <c r="Q116" s="47">
        <f t="shared" si="68"/>
        <v>0</v>
      </c>
      <c r="R116" s="47">
        <f t="shared" si="68"/>
        <v>0</v>
      </c>
      <c r="S116" s="47">
        <f t="shared" si="68"/>
        <v>0</v>
      </c>
      <c r="T116" s="47">
        <f t="shared" si="68"/>
        <v>0</v>
      </c>
      <c r="U116" s="47">
        <f t="shared" si="68"/>
        <v>0</v>
      </c>
      <c r="V116" s="47">
        <f t="shared" si="68"/>
        <v>0</v>
      </c>
      <c r="W116" s="139">
        <f t="shared" si="68"/>
        <v>0</v>
      </c>
      <c r="X116" s="139">
        <f t="shared" si="68"/>
        <v>0</v>
      </c>
      <c r="Y116" s="47">
        <f t="shared" si="68"/>
        <v>0</v>
      </c>
      <c r="Z116" s="47">
        <f t="shared" si="68"/>
        <v>0</v>
      </c>
      <c r="AA116" s="47">
        <f t="shared" si="68"/>
        <v>100000</v>
      </c>
      <c r="AB116" s="47">
        <f t="shared" si="68"/>
        <v>0</v>
      </c>
      <c r="AC116" s="89">
        <f t="shared" ref="AC116:AC121" si="69">AB116/AA116*100</f>
        <v>0</v>
      </c>
    </row>
    <row r="117" spans="1:29" s="1" customFormat="1" ht="14.25" customHeight="1" x14ac:dyDescent="0.2">
      <c r="A117" s="8" t="s">
        <v>317</v>
      </c>
      <c r="B117" s="32" t="s">
        <v>318</v>
      </c>
      <c r="C117" s="44">
        <v>100000</v>
      </c>
      <c r="D117" s="44">
        <v>0</v>
      </c>
      <c r="E117" s="82">
        <f>D117/C117*100</f>
        <v>0</v>
      </c>
      <c r="F117" s="44">
        <v>0</v>
      </c>
      <c r="G117" s="44">
        <v>0</v>
      </c>
      <c r="H117" s="44">
        <v>0</v>
      </c>
      <c r="I117" s="44">
        <v>0</v>
      </c>
      <c r="J117" s="44">
        <v>100000</v>
      </c>
      <c r="K117" s="44">
        <v>0</v>
      </c>
      <c r="L117" s="44">
        <v>0</v>
      </c>
      <c r="M117" s="44">
        <v>0</v>
      </c>
      <c r="N117" s="82">
        <v>0</v>
      </c>
      <c r="O117" s="44">
        <v>0</v>
      </c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44">
        <v>0</v>
      </c>
      <c r="V117" s="44">
        <v>0</v>
      </c>
      <c r="W117" s="136">
        <v>0</v>
      </c>
      <c r="X117" s="136">
        <v>0</v>
      </c>
      <c r="Y117" s="44"/>
      <c r="Z117" s="44"/>
      <c r="AA117" s="54">
        <f t="shared" ref="AA117:AA127" si="70">C117+L117</f>
        <v>100000</v>
      </c>
      <c r="AB117" s="55">
        <f t="shared" ref="AB117:AB127" si="71">D117+M117</f>
        <v>0</v>
      </c>
      <c r="AC117" s="88">
        <f t="shared" si="69"/>
        <v>0</v>
      </c>
    </row>
    <row r="118" spans="1:29" s="10" customFormat="1" ht="18" customHeight="1" x14ac:dyDescent="0.25">
      <c r="A118" s="9" t="s">
        <v>86</v>
      </c>
      <c r="B118" s="41" t="s">
        <v>87</v>
      </c>
      <c r="C118" s="47">
        <f>C119</f>
        <v>850000</v>
      </c>
      <c r="D118" s="47">
        <f>D119</f>
        <v>637200</v>
      </c>
      <c r="E118" s="80">
        <f t="shared" si="0"/>
        <v>74.964705882352945</v>
      </c>
      <c r="F118" s="47">
        <f>F120</f>
        <v>0</v>
      </c>
      <c r="G118" s="47">
        <f>G120</f>
        <v>0</v>
      </c>
      <c r="H118" s="47">
        <f>H120</f>
        <v>0</v>
      </c>
      <c r="I118" s="47">
        <f>I120</f>
        <v>0</v>
      </c>
      <c r="J118" s="47">
        <f>J119</f>
        <v>0</v>
      </c>
      <c r="K118" s="47">
        <f>K120</f>
        <v>0</v>
      </c>
      <c r="L118" s="47">
        <f>L120</f>
        <v>0</v>
      </c>
      <c r="M118" s="47">
        <f>M120</f>
        <v>0</v>
      </c>
      <c r="N118" s="80">
        <v>0</v>
      </c>
      <c r="O118" s="47">
        <f t="shared" ref="O118:Z118" si="72">O120</f>
        <v>0</v>
      </c>
      <c r="P118" s="47">
        <f t="shared" si="72"/>
        <v>0</v>
      </c>
      <c r="Q118" s="47">
        <f t="shared" si="72"/>
        <v>0</v>
      </c>
      <c r="R118" s="47">
        <f t="shared" si="72"/>
        <v>0</v>
      </c>
      <c r="S118" s="47">
        <f t="shared" si="72"/>
        <v>0</v>
      </c>
      <c r="T118" s="47">
        <f t="shared" si="72"/>
        <v>0</v>
      </c>
      <c r="U118" s="47">
        <f>U119</f>
        <v>0</v>
      </c>
      <c r="V118" s="47">
        <f t="shared" si="72"/>
        <v>0</v>
      </c>
      <c r="W118" s="139">
        <f>W119</f>
        <v>0</v>
      </c>
      <c r="X118" s="139">
        <f t="shared" si="72"/>
        <v>0</v>
      </c>
      <c r="Y118" s="47">
        <f t="shared" si="72"/>
        <v>0</v>
      </c>
      <c r="Z118" s="47">
        <f t="shared" si="72"/>
        <v>0</v>
      </c>
      <c r="AA118" s="54">
        <f t="shared" si="70"/>
        <v>850000</v>
      </c>
      <c r="AB118" s="55">
        <f t="shared" si="71"/>
        <v>637200</v>
      </c>
      <c r="AC118" s="88">
        <f t="shared" si="69"/>
        <v>74.964705882352945</v>
      </c>
    </row>
    <row r="119" spans="1:29" s="1" customFormat="1" ht="45.75" customHeight="1" x14ac:dyDescent="0.2">
      <c r="A119" s="8" t="s">
        <v>146</v>
      </c>
      <c r="B119" s="32" t="s">
        <v>147</v>
      </c>
      <c r="C119" s="44">
        <v>850000</v>
      </c>
      <c r="D119" s="44">
        <v>637200</v>
      </c>
      <c r="E119" s="82">
        <f>D119/C119*100</f>
        <v>74.964705882352945</v>
      </c>
      <c r="F119" s="44">
        <v>0</v>
      </c>
      <c r="G119" s="44">
        <v>0</v>
      </c>
      <c r="H119" s="44">
        <v>0</v>
      </c>
      <c r="I119" s="44">
        <v>0</v>
      </c>
      <c r="J119" s="44">
        <v>0</v>
      </c>
      <c r="K119" s="44">
        <v>0</v>
      </c>
      <c r="L119" s="44">
        <v>0</v>
      </c>
      <c r="M119" s="44">
        <v>0</v>
      </c>
      <c r="N119" s="82">
        <v>0</v>
      </c>
      <c r="O119" s="44">
        <v>0</v>
      </c>
      <c r="P119" s="44">
        <v>0</v>
      </c>
      <c r="Q119" s="44">
        <v>0</v>
      </c>
      <c r="R119" s="44">
        <v>0</v>
      </c>
      <c r="S119" s="44">
        <v>0</v>
      </c>
      <c r="T119" s="44">
        <v>0</v>
      </c>
      <c r="U119" s="44">
        <v>0</v>
      </c>
      <c r="V119" s="44">
        <v>0</v>
      </c>
      <c r="W119" s="136">
        <v>0</v>
      </c>
      <c r="X119" s="136">
        <v>0</v>
      </c>
      <c r="Y119" s="44"/>
      <c r="Z119" s="44"/>
      <c r="AA119" s="54">
        <f t="shared" si="70"/>
        <v>850000</v>
      </c>
      <c r="AB119" s="55">
        <f t="shared" si="71"/>
        <v>637200</v>
      </c>
      <c r="AC119" s="88">
        <f t="shared" si="69"/>
        <v>74.964705882352945</v>
      </c>
    </row>
    <row r="120" spans="1:29" s="10" customFormat="1" ht="22.5" hidden="1" customHeight="1" x14ac:dyDescent="0.25">
      <c r="A120" s="9" t="s">
        <v>268</v>
      </c>
      <c r="B120" s="30" t="s">
        <v>269</v>
      </c>
      <c r="C120" s="47">
        <v>0</v>
      </c>
      <c r="D120" s="47">
        <v>0</v>
      </c>
      <c r="E120" s="80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80" t="e">
        <f>M120/L120*100</f>
        <v>#DIV/0!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>
        <v>0</v>
      </c>
      <c r="V120" s="47">
        <v>0</v>
      </c>
      <c r="W120" s="139">
        <v>0</v>
      </c>
      <c r="X120" s="139">
        <v>0</v>
      </c>
      <c r="Y120" s="47"/>
      <c r="Z120" s="47"/>
      <c r="AA120" s="56">
        <f t="shared" si="70"/>
        <v>0</v>
      </c>
      <c r="AB120" s="57">
        <f t="shared" si="71"/>
        <v>0</v>
      </c>
      <c r="AC120" s="89" t="e">
        <f t="shared" si="69"/>
        <v>#DIV/0!</v>
      </c>
    </row>
    <row r="121" spans="1:29" s="66" customFormat="1" ht="24.75" customHeight="1" x14ac:dyDescent="0.2">
      <c r="A121" s="62" t="s">
        <v>88</v>
      </c>
      <c r="B121" s="65" t="s">
        <v>89</v>
      </c>
      <c r="C121" s="64">
        <f>SUM(C122:C127)</f>
        <v>50705700</v>
      </c>
      <c r="D121" s="64">
        <f>SUM(D122:D127)</f>
        <v>31879860.23</v>
      </c>
      <c r="E121" s="78">
        <f t="shared" ref="E121:E126" si="73">D121/C121*100</f>
        <v>62.872340249715521</v>
      </c>
      <c r="F121" s="64">
        <f t="shared" ref="F121:K121" si="74">SUM(F122:F127)</f>
        <v>0</v>
      </c>
      <c r="G121" s="64">
        <f t="shared" si="74"/>
        <v>0</v>
      </c>
      <c r="H121" s="64">
        <f t="shared" si="74"/>
        <v>0</v>
      </c>
      <c r="I121" s="64">
        <f t="shared" si="74"/>
        <v>0</v>
      </c>
      <c r="J121" s="64">
        <f t="shared" si="74"/>
        <v>1290000</v>
      </c>
      <c r="K121" s="64">
        <f t="shared" si="74"/>
        <v>380000</v>
      </c>
      <c r="L121" s="64">
        <f>SUM(L122:L127)</f>
        <v>17118110</v>
      </c>
      <c r="M121" s="64">
        <f>SUM(M122:M127)</f>
        <v>720605</v>
      </c>
      <c r="N121" s="78">
        <f>M121/L121*100</f>
        <v>4.2096060838492102</v>
      </c>
      <c r="O121" s="64">
        <f t="shared" ref="O121:Y121" si="75">SUM(O122:O127)</f>
        <v>0</v>
      </c>
      <c r="P121" s="64">
        <f t="shared" si="75"/>
        <v>0</v>
      </c>
      <c r="Q121" s="64">
        <f t="shared" si="75"/>
        <v>0</v>
      </c>
      <c r="R121" s="64">
        <f t="shared" si="75"/>
        <v>0</v>
      </c>
      <c r="S121" s="64">
        <f t="shared" si="75"/>
        <v>0</v>
      </c>
      <c r="T121" s="64">
        <f t="shared" si="75"/>
        <v>0</v>
      </c>
      <c r="U121" s="64">
        <f t="shared" si="75"/>
        <v>17118110</v>
      </c>
      <c r="V121" s="64">
        <f t="shared" si="75"/>
        <v>720605</v>
      </c>
      <c r="W121" s="106">
        <f t="shared" si="75"/>
        <v>17118110</v>
      </c>
      <c r="X121" s="106">
        <f t="shared" si="75"/>
        <v>720605</v>
      </c>
      <c r="Y121" s="64">
        <f t="shared" si="75"/>
        <v>0</v>
      </c>
      <c r="Z121" s="64" t="e">
        <f>#REF!+#REF!</f>
        <v>#REF!</v>
      </c>
      <c r="AA121" s="64">
        <f t="shared" si="70"/>
        <v>67823810</v>
      </c>
      <c r="AB121" s="67">
        <f t="shared" si="71"/>
        <v>32600465.23</v>
      </c>
      <c r="AC121" s="86">
        <f t="shared" si="69"/>
        <v>48.066402093895931</v>
      </c>
    </row>
    <row r="122" spans="1:29" s="1" customFormat="1" ht="21.75" customHeight="1" x14ac:dyDescent="0.2">
      <c r="A122" s="8" t="s">
        <v>148</v>
      </c>
      <c r="B122" s="32" t="s">
        <v>286</v>
      </c>
      <c r="C122" s="44">
        <v>4995400</v>
      </c>
      <c r="D122" s="44">
        <v>1699820.26</v>
      </c>
      <c r="E122" s="82">
        <f t="shared" si="73"/>
        <v>34.02771069383833</v>
      </c>
      <c r="F122" s="44">
        <v>0</v>
      </c>
      <c r="G122" s="44">
        <v>0</v>
      </c>
      <c r="H122" s="44">
        <v>0</v>
      </c>
      <c r="I122" s="44">
        <v>0</v>
      </c>
      <c r="J122" s="44">
        <v>650000</v>
      </c>
      <c r="K122" s="44">
        <v>0</v>
      </c>
      <c r="L122" s="44">
        <v>0</v>
      </c>
      <c r="M122" s="44">
        <v>0</v>
      </c>
      <c r="N122" s="82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44">
        <v>0</v>
      </c>
      <c r="V122" s="44">
        <v>0</v>
      </c>
      <c r="W122" s="136">
        <v>0</v>
      </c>
      <c r="X122" s="136">
        <v>0</v>
      </c>
      <c r="Y122" s="44"/>
      <c r="Z122" s="44"/>
      <c r="AA122" s="54">
        <f t="shared" si="70"/>
        <v>4995400</v>
      </c>
      <c r="AB122" s="55">
        <f t="shared" si="71"/>
        <v>1699820.26</v>
      </c>
      <c r="AC122" s="88">
        <f t="shared" si="4"/>
        <v>34.02771069383833</v>
      </c>
    </row>
    <row r="123" spans="1:29" s="1" customFormat="1" ht="22.5" customHeight="1" x14ac:dyDescent="0.2">
      <c r="A123" s="8" t="s">
        <v>90</v>
      </c>
      <c r="B123" s="32" t="s">
        <v>149</v>
      </c>
      <c r="C123" s="44">
        <v>34470300</v>
      </c>
      <c r="D123" s="44">
        <v>24054039.969999999</v>
      </c>
      <c r="E123" s="82">
        <f t="shared" si="73"/>
        <v>69.781928123631062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82">
        <v>0</v>
      </c>
      <c r="O123" s="44">
        <v>0</v>
      </c>
      <c r="P123" s="44">
        <v>0</v>
      </c>
      <c r="Q123" s="44">
        <v>0</v>
      </c>
      <c r="R123" s="44">
        <v>0</v>
      </c>
      <c r="S123" s="44">
        <v>0</v>
      </c>
      <c r="T123" s="44">
        <v>0</v>
      </c>
      <c r="U123" s="44">
        <v>0</v>
      </c>
      <c r="V123" s="44">
        <v>0</v>
      </c>
      <c r="W123" s="44">
        <v>0</v>
      </c>
      <c r="X123" s="136">
        <v>0</v>
      </c>
      <c r="Y123" s="44"/>
      <c r="Z123" s="44"/>
      <c r="AA123" s="54">
        <f t="shared" si="70"/>
        <v>34470300</v>
      </c>
      <c r="AB123" s="55">
        <f t="shared" si="71"/>
        <v>24054039.969999999</v>
      </c>
      <c r="AC123" s="88">
        <f>AB123/AA123*100</f>
        <v>69.781928123631062</v>
      </c>
    </row>
    <row r="124" spans="1:29" s="1" customFormat="1" ht="24" customHeight="1" x14ac:dyDescent="0.2">
      <c r="A124" s="8" t="s">
        <v>208</v>
      </c>
      <c r="B124" s="32" t="s">
        <v>209</v>
      </c>
      <c r="C124" s="44">
        <v>10600000</v>
      </c>
      <c r="D124" s="44">
        <v>5746000</v>
      </c>
      <c r="E124" s="82">
        <f t="shared" si="73"/>
        <v>54.20754716981132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82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>
        <v>0</v>
      </c>
      <c r="V124" s="44">
        <v>0</v>
      </c>
      <c r="W124" s="136">
        <v>0</v>
      </c>
      <c r="X124" s="136">
        <v>0</v>
      </c>
      <c r="Y124" s="44"/>
      <c r="Z124" s="44"/>
      <c r="AA124" s="54">
        <f t="shared" si="70"/>
        <v>10600000</v>
      </c>
      <c r="AB124" s="55">
        <f t="shared" si="71"/>
        <v>5746000</v>
      </c>
      <c r="AC124" s="88">
        <f t="shared" si="4"/>
        <v>54.20754716981132</v>
      </c>
    </row>
    <row r="125" spans="1:29" s="1" customFormat="1" ht="24" customHeight="1" x14ac:dyDescent="0.2">
      <c r="A125" s="8" t="s">
        <v>332</v>
      </c>
      <c r="B125" s="32" t="s">
        <v>335</v>
      </c>
      <c r="C125" s="44">
        <v>380000</v>
      </c>
      <c r="D125" s="44">
        <v>380000</v>
      </c>
      <c r="E125" s="82">
        <f t="shared" si="73"/>
        <v>100</v>
      </c>
      <c r="F125" s="44">
        <v>0</v>
      </c>
      <c r="G125" s="44">
        <v>0</v>
      </c>
      <c r="H125" s="44">
        <v>0</v>
      </c>
      <c r="I125" s="44">
        <v>0</v>
      </c>
      <c r="J125" s="44">
        <v>380000</v>
      </c>
      <c r="K125" s="44">
        <v>380000</v>
      </c>
      <c r="L125" s="44">
        <v>0</v>
      </c>
      <c r="M125" s="44">
        <v>0</v>
      </c>
      <c r="N125" s="82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136">
        <v>0</v>
      </c>
      <c r="X125" s="136">
        <v>0</v>
      </c>
      <c r="Y125" s="44"/>
      <c r="Z125" s="44"/>
      <c r="AA125" s="54">
        <f>C125+L125</f>
        <v>380000</v>
      </c>
      <c r="AB125" s="55">
        <f>D125+M125</f>
        <v>380000</v>
      </c>
      <c r="AC125" s="88">
        <f>AB125/AA125*100</f>
        <v>100</v>
      </c>
    </row>
    <row r="126" spans="1:29" s="1" customFormat="1" ht="24" customHeight="1" x14ac:dyDescent="0.2">
      <c r="A126" s="8" t="s">
        <v>296</v>
      </c>
      <c r="B126" s="32" t="s">
        <v>310</v>
      </c>
      <c r="C126" s="44">
        <v>260000</v>
      </c>
      <c r="D126" s="44">
        <v>0</v>
      </c>
      <c r="E126" s="82">
        <f t="shared" si="73"/>
        <v>0</v>
      </c>
      <c r="F126" s="44">
        <v>0</v>
      </c>
      <c r="G126" s="44">
        <v>0</v>
      </c>
      <c r="H126" s="44">
        <v>0</v>
      </c>
      <c r="I126" s="44">
        <v>0</v>
      </c>
      <c r="J126" s="44">
        <v>260000</v>
      </c>
      <c r="K126" s="44">
        <v>0</v>
      </c>
      <c r="L126" s="44">
        <v>0</v>
      </c>
      <c r="M126" s="44">
        <v>0</v>
      </c>
      <c r="N126" s="82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>
        <v>0</v>
      </c>
      <c r="V126" s="44">
        <v>0</v>
      </c>
      <c r="W126" s="136">
        <v>0</v>
      </c>
      <c r="X126" s="136">
        <v>0</v>
      </c>
      <c r="Y126" s="44"/>
      <c r="Z126" s="44"/>
      <c r="AA126" s="54">
        <f t="shared" si="70"/>
        <v>260000</v>
      </c>
      <c r="AB126" s="55">
        <f t="shared" si="71"/>
        <v>0</v>
      </c>
      <c r="AC126" s="88">
        <f t="shared" si="4"/>
        <v>0</v>
      </c>
    </row>
    <row r="127" spans="1:29" s="1" customFormat="1" ht="24" customHeight="1" x14ac:dyDescent="0.2">
      <c r="A127" s="8" t="s">
        <v>270</v>
      </c>
      <c r="B127" s="32" t="s">
        <v>271</v>
      </c>
      <c r="C127" s="44">
        <v>0</v>
      </c>
      <c r="D127" s="44">
        <v>0</v>
      </c>
      <c r="E127" s="82">
        <v>0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17118110</v>
      </c>
      <c r="M127" s="44">
        <v>720605</v>
      </c>
      <c r="N127" s="82">
        <f>M127/L127*100</f>
        <v>4.2096060838492102</v>
      </c>
      <c r="O127" s="44">
        <v>0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44">
        <v>17118110</v>
      </c>
      <c r="V127" s="44">
        <v>720605</v>
      </c>
      <c r="W127" s="44">
        <v>17118110</v>
      </c>
      <c r="X127" s="44">
        <v>720605</v>
      </c>
      <c r="Y127" s="44"/>
      <c r="Z127" s="44"/>
      <c r="AA127" s="54">
        <f t="shared" si="70"/>
        <v>17118110</v>
      </c>
      <c r="AB127" s="55">
        <f t="shared" si="71"/>
        <v>720605</v>
      </c>
      <c r="AC127" s="88">
        <f t="shared" si="4"/>
        <v>4.2096060838492102</v>
      </c>
    </row>
    <row r="128" spans="1:29" s="66" customFormat="1" ht="23.25" customHeight="1" x14ac:dyDescent="0.2">
      <c r="A128" s="62" t="s">
        <v>150</v>
      </c>
      <c r="B128" s="65" t="s">
        <v>151</v>
      </c>
      <c r="C128" s="64">
        <f>C129+C130+C142+C145+C144</f>
        <v>4398172</v>
      </c>
      <c r="D128" s="64">
        <f>D129+D130+D142+D145+D144</f>
        <v>2490794</v>
      </c>
      <c r="E128" s="78">
        <f>D128/C128*100</f>
        <v>56.63248276784082</v>
      </c>
      <c r="F128" s="64">
        <f t="shared" ref="F128:K128" si="76">F129+F130+F142+F145+F144</f>
        <v>0</v>
      </c>
      <c r="G128" s="64">
        <f t="shared" si="76"/>
        <v>0</v>
      </c>
      <c r="H128" s="64">
        <f t="shared" si="76"/>
        <v>0</v>
      </c>
      <c r="I128" s="64">
        <f t="shared" si="76"/>
        <v>0</v>
      </c>
      <c r="J128" s="64">
        <f t="shared" si="76"/>
        <v>150000</v>
      </c>
      <c r="K128" s="64">
        <f t="shared" si="76"/>
        <v>0</v>
      </c>
      <c r="L128" s="64">
        <f>L129+L130+L142+L145+L144</f>
        <v>10850100</v>
      </c>
      <c r="M128" s="64">
        <f>M129+M130+M142+M145+M144</f>
        <v>5685304.3200000003</v>
      </c>
      <c r="N128" s="78">
        <f>M128/L128*100</f>
        <v>52.398635219951892</v>
      </c>
      <c r="O128" s="64">
        <f t="shared" ref="O128:X128" si="77">O129+O130+O142+O145+O144</f>
        <v>583500</v>
      </c>
      <c r="P128" s="64">
        <f t="shared" si="77"/>
        <v>109304.32000000001</v>
      </c>
      <c r="Q128" s="64">
        <f t="shared" si="77"/>
        <v>0</v>
      </c>
      <c r="R128" s="64">
        <f t="shared" si="77"/>
        <v>0</v>
      </c>
      <c r="S128" s="64">
        <f t="shared" si="77"/>
        <v>0</v>
      </c>
      <c r="T128" s="64">
        <f t="shared" si="77"/>
        <v>0</v>
      </c>
      <c r="U128" s="64">
        <f t="shared" si="77"/>
        <v>10266600</v>
      </c>
      <c r="V128" s="64">
        <f t="shared" si="77"/>
        <v>5576000</v>
      </c>
      <c r="W128" s="64">
        <f t="shared" si="77"/>
        <v>10266600</v>
      </c>
      <c r="X128" s="64">
        <f t="shared" si="77"/>
        <v>5576000</v>
      </c>
      <c r="Y128" s="64">
        <f>Y130+Y142+Y145</f>
        <v>0</v>
      </c>
      <c r="Z128" s="64">
        <f>Z149</f>
        <v>0</v>
      </c>
      <c r="AA128" s="64">
        <f>AA129+AA130+AA142+AA145+AA144</f>
        <v>15248272</v>
      </c>
      <c r="AB128" s="64">
        <f>AB129+AB130+AB142+AB145+AB144</f>
        <v>8176098.3200000003</v>
      </c>
      <c r="AC128" s="86">
        <f>AB128/AA128*100</f>
        <v>53.61983521804963</v>
      </c>
    </row>
    <row r="129" spans="1:29" s="21" customFormat="1" ht="27.75" hidden="1" customHeight="1" x14ac:dyDescent="0.2">
      <c r="A129" s="20" t="s">
        <v>249</v>
      </c>
      <c r="B129" s="30" t="s">
        <v>250</v>
      </c>
      <c r="C129" s="51">
        <v>0</v>
      </c>
      <c r="D129" s="51">
        <v>0</v>
      </c>
      <c r="E129" s="99"/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7">
        <v>0</v>
      </c>
      <c r="N129" s="80">
        <v>0</v>
      </c>
      <c r="O129" s="97">
        <v>0</v>
      </c>
      <c r="P129" s="97">
        <v>0</v>
      </c>
      <c r="Q129" s="97">
        <v>0</v>
      </c>
      <c r="R129" s="97">
        <v>0</v>
      </c>
      <c r="S129" s="97">
        <v>0</v>
      </c>
      <c r="T129" s="97">
        <v>0</v>
      </c>
      <c r="U129" s="97">
        <v>0</v>
      </c>
      <c r="V129" s="97">
        <v>0</v>
      </c>
      <c r="W129" s="139">
        <v>0</v>
      </c>
      <c r="X129" s="139">
        <v>0</v>
      </c>
      <c r="Y129" s="97"/>
      <c r="Z129" s="97"/>
      <c r="AA129" s="56">
        <f>C129+L129</f>
        <v>0</v>
      </c>
      <c r="AB129" s="57">
        <f>D129+M129</f>
        <v>0</v>
      </c>
      <c r="AC129" s="89" t="e">
        <f>AB129/AA129*100</f>
        <v>#DIV/0!</v>
      </c>
    </row>
    <row r="130" spans="1:29" s="15" customFormat="1" ht="21.75" customHeight="1" x14ac:dyDescent="0.2">
      <c r="A130" s="14" t="s">
        <v>165</v>
      </c>
      <c r="B130" s="33" t="s">
        <v>329</v>
      </c>
      <c r="C130" s="50">
        <f>C131+C132+C138+C139+C140+C141</f>
        <v>958172</v>
      </c>
      <c r="D130" s="50">
        <f t="shared" ref="D130:AB130" si="78">D131+D132+D138+D139+D140+D141</f>
        <v>0</v>
      </c>
      <c r="E130" s="80">
        <v>0</v>
      </c>
      <c r="F130" s="50">
        <f t="shared" si="78"/>
        <v>0</v>
      </c>
      <c r="G130" s="50">
        <f t="shared" si="78"/>
        <v>0</v>
      </c>
      <c r="H130" s="50">
        <f t="shared" si="78"/>
        <v>0</v>
      </c>
      <c r="I130" s="50">
        <f t="shared" si="78"/>
        <v>0</v>
      </c>
      <c r="J130" s="50">
        <f>J131+J132+J138+J139+J140+J141</f>
        <v>0</v>
      </c>
      <c r="K130" s="50">
        <f>K131+K132+K138+K139+K140+K141</f>
        <v>0</v>
      </c>
      <c r="L130" s="50">
        <f>L131+L132+L138+L139+L140+L141</f>
        <v>250000</v>
      </c>
      <c r="M130" s="50">
        <f>M131+M132+M138+M139+M140+M141</f>
        <v>0</v>
      </c>
      <c r="N130" s="79">
        <v>0</v>
      </c>
      <c r="O130" s="50">
        <f t="shared" si="78"/>
        <v>250000</v>
      </c>
      <c r="P130" s="50">
        <f t="shared" si="78"/>
        <v>0</v>
      </c>
      <c r="Q130" s="50">
        <f t="shared" si="78"/>
        <v>0</v>
      </c>
      <c r="R130" s="50">
        <f t="shared" si="78"/>
        <v>0</v>
      </c>
      <c r="S130" s="50">
        <f t="shared" si="78"/>
        <v>0</v>
      </c>
      <c r="T130" s="50">
        <f t="shared" si="78"/>
        <v>0</v>
      </c>
      <c r="U130" s="50">
        <f t="shared" si="78"/>
        <v>0</v>
      </c>
      <c r="V130" s="50">
        <f t="shared" si="78"/>
        <v>0</v>
      </c>
      <c r="W130" s="140">
        <f t="shared" si="78"/>
        <v>0</v>
      </c>
      <c r="X130" s="140">
        <f t="shared" si="78"/>
        <v>0</v>
      </c>
      <c r="Y130" s="50">
        <f t="shared" si="78"/>
        <v>0</v>
      </c>
      <c r="Z130" s="50">
        <f t="shared" si="78"/>
        <v>0</v>
      </c>
      <c r="AA130" s="50">
        <f t="shared" si="78"/>
        <v>1208172</v>
      </c>
      <c r="AB130" s="50">
        <f t="shared" si="78"/>
        <v>0</v>
      </c>
      <c r="AC130" s="89">
        <f t="shared" si="4"/>
        <v>0</v>
      </c>
    </row>
    <row r="131" spans="1:29" s="21" customFormat="1" ht="24.75" hidden="1" customHeight="1" x14ac:dyDescent="0.2">
      <c r="A131" s="20" t="s">
        <v>166</v>
      </c>
      <c r="B131" s="30" t="s">
        <v>167</v>
      </c>
      <c r="C131" s="51">
        <v>0</v>
      </c>
      <c r="D131" s="51">
        <v>0</v>
      </c>
      <c r="E131" s="80">
        <v>0</v>
      </c>
      <c r="F131" s="97">
        <v>0</v>
      </c>
      <c r="G131" s="97">
        <v>0</v>
      </c>
      <c r="H131" s="97">
        <v>0</v>
      </c>
      <c r="I131" s="97">
        <v>0</v>
      </c>
      <c r="J131" s="97">
        <v>0</v>
      </c>
      <c r="K131" s="97">
        <v>0</v>
      </c>
      <c r="L131" s="97">
        <v>0</v>
      </c>
      <c r="M131" s="97">
        <v>0</v>
      </c>
      <c r="N131" s="80" t="e">
        <f t="shared" ref="N131:N138" si="79">M131/L131*100</f>
        <v>#DIV/0!</v>
      </c>
      <c r="O131" s="97">
        <v>0</v>
      </c>
      <c r="P131" s="97">
        <v>0</v>
      </c>
      <c r="Q131" s="97">
        <v>0</v>
      </c>
      <c r="R131" s="97">
        <v>0</v>
      </c>
      <c r="S131" s="97">
        <v>0</v>
      </c>
      <c r="T131" s="97">
        <v>0</v>
      </c>
      <c r="U131" s="97">
        <v>0</v>
      </c>
      <c r="V131" s="97">
        <v>0</v>
      </c>
      <c r="W131" s="139">
        <v>0</v>
      </c>
      <c r="X131" s="139">
        <v>0</v>
      </c>
      <c r="Y131" s="97"/>
      <c r="Z131" s="97"/>
      <c r="AA131" s="56">
        <f>C131+L131</f>
        <v>0</v>
      </c>
      <c r="AB131" s="57">
        <f>D131+M131</f>
        <v>0</v>
      </c>
      <c r="AC131" s="89" t="e">
        <f t="shared" si="4"/>
        <v>#DIV/0!</v>
      </c>
    </row>
    <row r="132" spans="1:29" s="21" customFormat="1" ht="28.5" hidden="1" customHeight="1" x14ac:dyDescent="0.2">
      <c r="A132" s="20" t="s">
        <v>168</v>
      </c>
      <c r="B132" s="30" t="s">
        <v>187</v>
      </c>
      <c r="C132" s="51">
        <f>C133+C135+C136+C137</f>
        <v>0</v>
      </c>
      <c r="D132" s="51">
        <f>D133+D135+D136+D137</f>
        <v>0</v>
      </c>
      <c r="E132" s="80">
        <v>0</v>
      </c>
      <c r="F132" s="97">
        <f>F133+F135+F136+F137</f>
        <v>0</v>
      </c>
      <c r="G132" s="97">
        <f>G133+G135+G136+G137</f>
        <v>0</v>
      </c>
      <c r="H132" s="97">
        <f>H133+H135+H136+H137</f>
        <v>0</v>
      </c>
      <c r="I132" s="97">
        <f>I133+I135+I136+I137</f>
        <v>0</v>
      </c>
      <c r="J132" s="97">
        <f>J133+J134+J135+J136+J137</f>
        <v>0</v>
      </c>
      <c r="K132" s="97">
        <f>K133+K134+K135+K136+K137</f>
        <v>0</v>
      </c>
      <c r="L132" s="97">
        <f>L133+L135+L136+L137</f>
        <v>0</v>
      </c>
      <c r="M132" s="97">
        <f>M133+M135+M136+M137</f>
        <v>0</v>
      </c>
      <c r="N132" s="80" t="e">
        <f t="shared" si="79"/>
        <v>#DIV/0!</v>
      </c>
      <c r="O132" s="97">
        <f t="shared" ref="O132:Z132" si="80">O133+O135+O136+O137</f>
        <v>0</v>
      </c>
      <c r="P132" s="97">
        <f t="shared" si="80"/>
        <v>0</v>
      </c>
      <c r="Q132" s="97">
        <f t="shared" si="80"/>
        <v>0</v>
      </c>
      <c r="R132" s="97">
        <f t="shared" si="80"/>
        <v>0</v>
      </c>
      <c r="S132" s="97">
        <f t="shared" si="80"/>
        <v>0</v>
      </c>
      <c r="T132" s="97">
        <f t="shared" si="80"/>
        <v>0</v>
      </c>
      <c r="U132" s="97">
        <f>U133+U134+U135+U136+U137</f>
        <v>0</v>
      </c>
      <c r="V132" s="97">
        <f>V133+V134+V135+V136+V137</f>
        <v>0</v>
      </c>
      <c r="W132" s="139">
        <f>W133+W134+W135+W136+W137</f>
        <v>0</v>
      </c>
      <c r="X132" s="139">
        <f>X133+X134+X135+X136+X137</f>
        <v>0</v>
      </c>
      <c r="Y132" s="97">
        <f t="shared" si="80"/>
        <v>0</v>
      </c>
      <c r="Z132" s="97">
        <f t="shared" si="80"/>
        <v>0</v>
      </c>
      <c r="AA132" s="97">
        <f>AA133+AA134+AA135+AA136+AA137</f>
        <v>0</v>
      </c>
      <c r="AB132" s="97">
        <f>AB133+AB134+AB135+AB136+AB137</f>
        <v>0</v>
      </c>
      <c r="AC132" s="89" t="e">
        <f t="shared" si="4"/>
        <v>#DIV/0!</v>
      </c>
    </row>
    <row r="133" spans="1:29" s="17" customFormat="1" ht="19.5" hidden="1" customHeight="1" x14ac:dyDescent="0.2">
      <c r="A133" s="16" t="s">
        <v>169</v>
      </c>
      <c r="B133" s="75" t="s">
        <v>170</v>
      </c>
      <c r="C133" s="49">
        <v>0</v>
      </c>
      <c r="D133" s="49">
        <v>0</v>
      </c>
      <c r="E133" s="98">
        <v>0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0</v>
      </c>
      <c r="N133" s="82" t="e">
        <f t="shared" si="79"/>
        <v>#DIV/0!</v>
      </c>
      <c r="O133" s="53">
        <v>0</v>
      </c>
      <c r="P133" s="53">
        <v>0</v>
      </c>
      <c r="Q133" s="53">
        <v>0</v>
      </c>
      <c r="R133" s="53">
        <v>0</v>
      </c>
      <c r="S133" s="53">
        <v>0</v>
      </c>
      <c r="T133" s="53">
        <v>0</v>
      </c>
      <c r="U133" s="53">
        <v>0</v>
      </c>
      <c r="V133" s="53">
        <v>0</v>
      </c>
      <c r="W133" s="53">
        <v>0</v>
      </c>
      <c r="X133" s="53">
        <v>0</v>
      </c>
      <c r="Y133" s="53"/>
      <c r="Z133" s="53"/>
      <c r="AA133" s="92">
        <f t="shared" ref="AA133:AA141" si="81">C133+L133</f>
        <v>0</v>
      </c>
      <c r="AB133" s="60">
        <f t="shared" ref="AB133:AB141" si="82">D133+M133</f>
        <v>0</v>
      </c>
      <c r="AC133" s="89" t="e">
        <f t="shared" si="4"/>
        <v>#DIV/0!</v>
      </c>
    </row>
    <row r="134" spans="1:29" s="17" customFormat="1" ht="20.25" hidden="1" customHeight="1" x14ac:dyDescent="0.2">
      <c r="A134" s="16" t="s">
        <v>196</v>
      </c>
      <c r="B134" s="75" t="s">
        <v>197</v>
      </c>
      <c r="C134" s="49">
        <v>0</v>
      </c>
      <c r="D134" s="49">
        <v>0</v>
      </c>
      <c r="E134" s="98">
        <v>0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0</v>
      </c>
      <c r="N134" s="82" t="e">
        <f t="shared" si="79"/>
        <v>#DIV/0!</v>
      </c>
      <c r="O134" s="53">
        <v>0</v>
      </c>
      <c r="P134" s="53">
        <v>0</v>
      </c>
      <c r="Q134" s="53">
        <v>0</v>
      </c>
      <c r="R134" s="53">
        <v>0</v>
      </c>
      <c r="S134" s="53">
        <v>0</v>
      </c>
      <c r="T134" s="53">
        <v>0</v>
      </c>
      <c r="U134" s="53">
        <v>0</v>
      </c>
      <c r="V134" s="53">
        <v>0</v>
      </c>
      <c r="W134" s="138">
        <v>0</v>
      </c>
      <c r="X134" s="138">
        <v>0</v>
      </c>
      <c r="Y134" s="53"/>
      <c r="Z134" s="53"/>
      <c r="AA134" s="92">
        <f t="shared" si="81"/>
        <v>0</v>
      </c>
      <c r="AB134" s="60">
        <f t="shared" si="82"/>
        <v>0</v>
      </c>
      <c r="AC134" s="89" t="e">
        <f t="shared" si="4"/>
        <v>#DIV/0!</v>
      </c>
    </row>
    <row r="135" spans="1:29" s="17" customFormat="1" ht="19.5" hidden="1" customHeight="1" x14ac:dyDescent="0.2">
      <c r="A135" s="16" t="s">
        <v>171</v>
      </c>
      <c r="B135" s="75" t="s">
        <v>172</v>
      </c>
      <c r="C135" s="49">
        <v>0</v>
      </c>
      <c r="D135" s="49">
        <v>0</v>
      </c>
      <c r="E135" s="98">
        <v>0</v>
      </c>
      <c r="F135" s="53">
        <v>0</v>
      </c>
      <c r="G135" s="53">
        <v>0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82" t="e">
        <f t="shared" si="79"/>
        <v>#DIV/0!</v>
      </c>
      <c r="O135" s="53">
        <v>0</v>
      </c>
      <c r="P135" s="53">
        <v>0</v>
      </c>
      <c r="Q135" s="53">
        <v>0</v>
      </c>
      <c r="R135" s="53">
        <v>0</v>
      </c>
      <c r="S135" s="53">
        <v>0</v>
      </c>
      <c r="T135" s="53">
        <v>0</v>
      </c>
      <c r="U135" s="53">
        <v>0</v>
      </c>
      <c r="V135" s="53">
        <v>0</v>
      </c>
      <c r="W135" s="138">
        <v>0</v>
      </c>
      <c r="X135" s="138">
        <v>0</v>
      </c>
      <c r="Y135" s="53"/>
      <c r="Z135" s="53"/>
      <c r="AA135" s="92">
        <f t="shared" si="81"/>
        <v>0</v>
      </c>
      <c r="AB135" s="60">
        <f t="shared" si="82"/>
        <v>0</v>
      </c>
      <c r="AC135" s="89" t="e">
        <f t="shared" si="4"/>
        <v>#DIV/0!</v>
      </c>
    </row>
    <row r="136" spans="1:29" s="17" customFormat="1" ht="22.5" hidden="1" customHeight="1" x14ac:dyDescent="0.2">
      <c r="A136" s="16" t="s">
        <v>173</v>
      </c>
      <c r="B136" s="75" t="s">
        <v>174</v>
      </c>
      <c r="C136" s="49">
        <v>0</v>
      </c>
      <c r="D136" s="49">
        <v>0</v>
      </c>
      <c r="E136" s="98">
        <v>0</v>
      </c>
      <c r="F136" s="53">
        <v>0</v>
      </c>
      <c r="G136" s="53">
        <v>0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82" t="e">
        <f t="shared" si="79"/>
        <v>#DIV/0!</v>
      </c>
      <c r="O136" s="53">
        <v>0</v>
      </c>
      <c r="P136" s="53">
        <v>0</v>
      </c>
      <c r="Q136" s="53">
        <v>0</v>
      </c>
      <c r="R136" s="53">
        <v>0</v>
      </c>
      <c r="S136" s="53">
        <v>0</v>
      </c>
      <c r="T136" s="53">
        <v>0</v>
      </c>
      <c r="U136" s="53">
        <v>0</v>
      </c>
      <c r="V136" s="53">
        <v>0</v>
      </c>
      <c r="W136" s="138">
        <v>0</v>
      </c>
      <c r="X136" s="138">
        <v>0</v>
      </c>
      <c r="Y136" s="53"/>
      <c r="Z136" s="53"/>
      <c r="AA136" s="92">
        <f t="shared" si="81"/>
        <v>0</v>
      </c>
      <c r="AB136" s="60">
        <f t="shared" si="82"/>
        <v>0</v>
      </c>
      <c r="AC136" s="89" t="e">
        <f t="shared" si="4"/>
        <v>#DIV/0!</v>
      </c>
    </row>
    <row r="137" spans="1:29" s="17" customFormat="1" ht="27.75" hidden="1" customHeight="1" x14ac:dyDescent="0.2">
      <c r="A137" s="16" t="s">
        <v>175</v>
      </c>
      <c r="B137" s="75" t="s">
        <v>176</v>
      </c>
      <c r="C137" s="49">
        <v>0</v>
      </c>
      <c r="D137" s="49">
        <v>0</v>
      </c>
      <c r="E137" s="98">
        <v>0</v>
      </c>
      <c r="F137" s="53">
        <v>0</v>
      </c>
      <c r="G137" s="53">
        <v>0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82" t="e">
        <f t="shared" si="79"/>
        <v>#DIV/0!</v>
      </c>
      <c r="O137" s="53">
        <v>0</v>
      </c>
      <c r="P137" s="53">
        <v>0</v>
      </c>
      <c r="Q137" s="53">
        <v>0</v>
      </c>
      <c r="R137" s="53">
        <v>0</v>
      </c>
      <c r="S137" s="53">
        <v>0</v>
      </c>
      <c r="T137" s="53">
        <v>0</v>
      </c>
      <c r="U137" s="53">
        <v>0</v>
      </c>
      <c r="V137" s="53">
        <v>0</v>
      </c>
      <c r="W137" s="138">
        <v>0</v>
      </c>
      <c r="X137" s="138">
        <v>0</v>
      </c>
      <c r="Y137" s="53"/>
      <c r="Z137" s="53"/>
      <c r="AA137" s="92">
        <f t="shared" si="81"/>
        <v>0</v>
      </c>
      <c r="AB137" s="60">
        <f t="shared" si="82"/>
        <v>0</v>
      </c>
      <c r="AC137" s="89" t="e">
        <f t="shared" si="4"/>
        <v>#DIV/0!</v>
      </c>
    </row>
    <row r="138" spans="1:29" s="21" customFormat="1" ht="18" hidden="1" customHeight="1" x14ac:dyDescent="0.2">
      <c r="A138" s="20" t="s">
        <v>237</v>
      </c>
      <c r="B138" s="30" t="s">
        <v>238</v>
      </c>
      <c r="C138" s="51">
        <v>0</v>
      </c>
      <c r="D138" s="51">
        <v>0</v>
      </c>
      <c r="E138" s="99"/>
      <c r="F138" s="97">
        <v>0</v>
      </c>
      <c r="G138" s="97">
        <v>0</v>
      </c>
      <c r="H138" s="97">
        <v>0</v>
      </c>
      <c r="I138" s="97">
        <v>0</v>
      </c>
      <c r="J138" s="97">
        <v>0</v>
      </c>
      <c r="K138" s="97">
        <v>0</v>
      </c>
      <c r="L138" s="97">
        <v>0</v>
      </c>
      <c r="M138" s="97">
        <v>0</v>
      </c>
      <c r="N138" s="80" t="e">
        <f t="shared" si="79"/>
        <v>#DIV/0!</v>
      </c>
      <c r="O138" s="97">
        <v>0</v>
      </c>
      <c r="P138" s="97">
        <v>0</v>
      </c>
      <c r="Q138" s="97">
        <v>0</v>
      </c>
      <c r="R138" s="97">
        <v>0</v>
      </c>
      <c r="S138" s="97">
        <v>0</v>
      </c>
      <c r="T138" s="97">
        <v>0</v>
      </c>
      <c r="U138" s="97">
        <v>0</v>
      </c>
      <c r="V138" s="97">
        <v>0</v>
      </c>
      <c r="W138" s="139">
        <v>0</v>
      </c>
      <c r="X138" s="139">
        <v>0</v>
      </c>
      <c r="Y138" s="97"/>
      <c r="Z138" s="97"/>
      <c r="AA138" s="56">
        <f t="shared" si="81"/>
        <v>0</v>
      </c>
      <c r="AB138" s="57">
        <f t="shared" si="82"/>
        <v>0</v>
      </c>
      <c r="AC138" s="89" t="e">
        <f t="shared" si="4"/>
        <v>#DIV/0!</v>
      </c>
    </row>
    <row r="139" spans="1:29" s="21" customFormat="1" ht="32.25" customHeight="1" x14ac:dyDescent="0.2">
      <c r="A139" s="20" t="s">
        <v>193</v>
      </c>
      <c r="B139" s="43" t="s">
        <v>201</v>
      </c>
      <c r="C139" s="51">
        <v>0</v>
      </c>
      <c r="D139" s="51">
        <v>0</v>
      </c>
      <c r="E139" s="99">
        <v>0</v>
      </c>
      <c r="F139" s="97">
        <v>0</v>
      </c>
      <c r="G139" s="97">
        <v>0</v>
      </c>
      <c r="H139" s="97">
        <v>0</v>
      </c>
      <c r="I139" s="97">
        <v>0</v>
      </c>
      <c r="J139" s="97">
        <v>0</v>
      </c>
      <c r="K139" s="97">
        <v>0</v>
      </c>
      <c r="L139" s="97">
        <v>250000</v>
      </c>
      <c r="M139" s="97">
        <v>0</v>
      </c>
      <c r="N139" s="80">
        <v>0</v>
      </c>
      <c r="O139" s="97">
        <v>250000</v>
      </c>
      <c r="P139" s="97">
        <v>0</v>
      </c>
      <c r="Q139" s="97">
        <v>0</v>
      </c>
      <c r="R139" s="97">
        <v>0</v>
      </c>
      <c r="S139" s="97">
        <v>0</v>
      </c>
      <c r="T139" s="97">
        <v>0</v>
      </c>
      <c r="U139" s="97">
        <v>0</v>
      </c>
      <c r="V139" s="97">
        <v>0</v>
      </c>
      <c r="W139" s="139">
        <v>0</v>
      </c>
      <c r="X139" s="139">
        <v>0</v>
      </c>
      <c r="Y139" s="97"/>
      <c r="Z139" s="97"/>
      <c r="AA139" s="56">
        <f t="shared" si="81"/>
        <v>250000</v>
      </c>
      <c r="AB139" s="57">
        <f t="shared" si="82"/>
        <v>0</v>
      </c>
      <c r="AC139" s="89">
        <f>AB139/AA139*100</f>
        <v>0</v>
      </c>
    </row>
    <row r="140" spans="1:29" s="21" customFormat="1" ht="38.25" customHeight="1" x14ac:dyDescent="0.2">
      <c r="A140" s="20" t="s">
        <v>280</v>
      </c>
      <c r="B140" s="30" t="s">
        <v>330</v>
      </c>
      <c r="C140" s="51">
        <f>737934+151938+68300</f>
        <v>958172</v>
      </c>
      <c r="D140" s="51">
        <v>0</v>
      </c>
      <c r="E140" s="80">
        <v>0</v>
      </c>
      <c r="F140" s="97">
        <v>0</v>
      </c>
      <c r="G140" s="97">
        <v>0</v>
      </c>
      <c r="H140" s="97">
        <v>0</v>
      </c>
      <c r="I140" s="97">
        <v>0</v>
      </c>
      <c r="J140" s="97">
        <v>0</v>
      </c>
      <c r="K140" s="97">
        <v>0</v>
      </c>
      <c r="L140" s="97">
        <v>0</v>
      </c>
      <c r="M140" s="97">
        <v>0</v>
      </c>
      <c r="N140" s="80">
        <v>0</v>
      </c>
      <c r="O140" s="97">
        <v>0</v>
      </c>
      <c r="P140" s="97">
        <v>0</v>
      </c>
      <c r="Q140" s="97">
        <v>0</v>
      </c>
      <c r="R140" s="97">
        <v>0</v>
      </c>
      <c r="S140" s="97">
        <v>0</v>
      </c>
      <c r="T140" s="97">
        <v>0</v>
      </c>
      <c r="U140" s="97">
        <v>0</v>
      </c>
      <c r="V140" s="97">
        <v>0</v>
      </c>
      <c r="W140" s="139">
        <v>0</v>
      </c>
      <c r="X140" s="139">
        <v>0</v>
      </c>
      <c r="Y140" s="97"/>
      <c r="Z140" s="97"/>
      <c r="AA140" s="56">
        <f t="shared" si="81"/>
        <v>958172</v>
      </c>
      <c r="AB140" s="57">
        <f t="shared" si="82"/>
        <v>0</v>
      </c>
      <c r="AC140" s="89">
        <f>AB140/AA140*100</f>
        <v>0</v>
      </c>
    </row>
    <row r="141" spans="1:29" s="21" customFormat="1" ht="9" hidden="1" customHeight="1" x14ac:dyDescent="0.2">
      <c r="A141" s="20" t="s">
        <v>177</v>
      </c>
      <c r="B141" s="43" t="s">
        <v>178</v>
      </c>
      <c r="C141" s="51">
        <v>0</v>
      </c>
      <c r="D141" s="51">
        <v>0</v>
      </c>
      <c r="E141" s="99">
        <v>0</v>
      </c>
      <c r="F141" s="97">
        <v>0</v>
      </c>
      <c r="G141" s="97">
        <v>0</v>
      </c>
      <c r="H141" s="97">
        <v>0</v>
      </c>
      <c r="I141" s="97">
        <v>0</v>
      </c>
      <c r="J141" s="97">
        <v>0</v>
      </c>
      <c r="K141" s="97">
        <v>0</v>
      </c>
      <c r="L141" s="97">
        <v>0</v>
      </c>
      <c r="M141" s="97">
        <v>0</v>
      </c>
      <c r="N141" s="80">
        <v>0</v>
      </c>
      <c r="O141" s="97">
        <v>0</v>
      </c>
      <c r="P141" s="97">
        <v>0</v>
      </c>
      <c r="Q141" s="97">
        <v>0</v>
      </c>
      <c r="R141" s="97">
        <v>0</v>
      </c>
      <c r="S141" s="97">
        <v>0</v>
      </c>
      <c r="T141" s="97">
        <v>0</v>
      </c>
      <c r="U141" s="97">
        <v>0</v>
      </c>
      <c r="V141" s="97">
        <v>0</v>
      </c>
      <c r="W141" s="139">
        <v>0</v>
      </c>
      <c r="X141" s="139">
        <v>0</v>
      </c>
      <c r="Y141" s="97"/>
      <c r="Z141" s="97"/>
      <c r="AA141" s="56">
        <f t="shared" si="81"/>
        <v>0</v>
      </c>
      <c r="AB141" s="57">
        <f t="shared" si="82"/>
        <v>0</v>
      </c>
      <c r="AC141" s="89" t="e">
        <f t="shared" si="4"/>
        <v>#DIV/0!</v>
      </c>
    </row>
    <row r="142" spans="1:29" s="15" customFormat="1" ht="35.25" customHeight="1" x14ac:dyDescent="0.2">
      <c r="A142" s="14" t="s">
        <v>179</v>
      </c>
      <c r="B142" s="33" t="s">
        <v>180</v>
      </c>
      <c r="C142" s="50">
        <f>C143</f>
        <v>3440000</v>
      </c>
      <c r="D142" s="50">
        <f>D143</f>
        <v>2490794</v>
      </c>
      <c r="E142" s="79">
        <f>D142/C142*100</f>
        <v>72.406802325581396</v>
      </c>
      <c r="F142" s="50">
        <f t="shared" ref="F142:M142" si="83">F143</f>
        <v>0</v>
      </c>
      <c r="G142" s="50">
        <f t="shared" si="83"/>
        <v>0</v>
      </c>
      <c r="H142" s="50">
        <f t="shared" si="83"/>
        <v>0</v>
      </c>
      <c r="I142" s="50">
        <f t="shared" si="83"/>
        <v>0</v>
      </c>
      <c r="J142" s="50">
        <f t="shared" si="83"/>
        <v>150000</v>
      </c>
      <c r="K142" s="50">
        <f t="shared" si="83"/>
        <v>0</v>
      </c>
      <c r="L142" s="50">
        <f t="shared" si="83"/>
        <v>0</v>
      </c>
      <c r="M142" s="50">
        <f t="shared" si="83"/>
        <v>0</v>
      </c>
      <c r="N142" s="79">
        <v>0</v>
      </c>
      <c r="O142" s="50">
        <f t="shared" ref="O142:AA142" si="84">O143</f>
        <v>0</v>
      </c>
      <c r="P142" s="50">
        <f t="shared" si="84"/>
        <v>0</v>
      </c>
      <c r="Q142" s="50">
        <f t="shared" si="84"/>
        <v>0</v>
      </c>
      <c r="R142" s="50">
        <f t="shared" si="84"/>
        <v>0</v>
      </c>
      <c r="S142" s="50">
        <f t="shared" si="84"/>
        <v>0</v>
      </c>
      <c r="T142" s="50">
        <f t="shared" si="84"/>
        <v>0</v>
      </c>
      <c r="U142" s="50">
        <f t="shared" si="84"/>
        <v>0</v>
      </c>
      <c r="V142" s="50">
        <f t="shared" si="84"/>
        <v>0</v>
      </c>
      <c r="W142" s="140">
        <f t="shared" si="84"/>
        <v>0</v>
      </c>
      <c r="X142" s="140">
        <f t="shared" si="84"/>
        <v>0</v>
      </c>
      <c r="Y142" s="50">
        <f t="shared" si="84"/>
        <v>0</v>
      </c>
      <c r="Z142" s="50">
        <f t="shared" si="84"/>
        <v>0</v>
      </c>
      <c r="AA142" s="50">
        <f t="shared" si="84"/>
        <v>3440000</v>
      </c>
      <c r="AB142" s="59">
        <f>D142+M142</f>
        <v>2490794</v>
      </c>
      <c r="AC142" s="87">
        <f t="shared" si="4"/>
        <v>72.406802325581396</v>
      </c>
    </row>
    <row r="143" spans="1:29" s="19" customFormat="1" ht="35.25" customHeight="1" x14ac:dyDescent="0.2">
      <c r="A143" s="18" t="s">
        <v>152</v>
      </c>
      <c r="B143" s="75" t="s">
        <v>153</v>
      </c>
      <c r="C143" s="45">
        <v>3440000</v>
      </c>
      <c r="D143" s="45">
        <v>2490794</v>
      </c>
      <c r="E143" s="81">
        <f>D143/C143*100</f>
        <v>72.406802325581396</v>
      </c>
      <c r="F143" s="48"/>
      <c r="G143" s="48">
        <v>0</v>
      </c>
      <c r="H143" s="48">
        <v>0</v>
      </c>
      <c r="I143" s="48">
        <v>0</v>
      </c>
      <c r="J143" s="48">
        <v>150000</v>
      </c>
      <c r="K143" s="48">
        <v>0</v>
      </c>
      <c r="L143" s="48">
        <v>0</v>
      </c>
      <c r="M143" s="48">
        <v>0</v>
      </c>
      <c r="N143" s="81">
        <v>0</v>
      </c>
      <c r="O143" s="48">
        <v>0</v>
      </c>
      <c r="P143" s="48">
        <v>0</v>
      </c>
      <c r="Q143" s="48">
        <v>0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0</v>
      </c>
      <c r="X143" s="48">
        <v>0</v>
      </c>
      <c r="Y143" s="48"/>
      <c r="Z143" s="48"/>
      <c r="AA143" s="92">
        <f>C143+L143</f>
        <v>3440000</v>
      </c>
      <c r="AB143" s="60">
        <f>D143+M143</f>
        <v>2490794</v>
      </c>
      <c r="AC143" s="89">
        <f t="shared" si="4"/>
        <v>72.406802325581396</v>
      </c>
    </row>
    <row r="144" spans="1:29" s="15" customFormat="1" ht="46.5" customHeight="1" x14ac:dyDescent="0.2">
      <c r="A144" s="14" t="s">
        <v>319</v>
      </c>
      <c r="B144" s="33" t="s">
        <v>324</v>
      </c>
      <c r="C144" s="50">
        <v>0</v>
      </c>
      <c r="D144" s="50">
        <v>0</v>
      </c>
      <c r="E144" s="79">
        <v>0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0</v>
      </c>
      <c r="L144" s="50">
        <v>2742600</v>
      </c>
      <c r="M144" s="50">
        <v>0</v>
      </c>
      <c r="N144" s="79">
        <f t="shared" ref="N144:N151" si="85">M144/L144*100</f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>
        <v>2742600</v>
      </c>
      <c r="V144" s="50">
        <v>0</v>
      </c>
      <c r="W144" s="140">
        <v>2742600</v>
      </c>
      <c r="X144" s="140">
        <v>0</v>
      </c>
      <c r="Y144" s="50">
        <f>Y145</f>
        <v>0</v>
      </c>
      <c r="Z144" s="50">
        <f>Z145</f>
        <v>0</v>
      </c>
      <c r="AA144" s="58">
        <f>C144+L144</f>
        <v>2742600</v>
      </c>
      <c r="AB144" s="58">
        <f>D144+M144</f>
        <v>0</v>
      </c>
      <c r="AC144" s="87">
        <f>AB144/AA144*100</f>
        <v>0</v>
      </c>
    </row>
    <row r="145" spans="1:29" s="15" customFormat="1" ht="23.25" customHeight="1" x14ac:dyDescent="0.2">
      <c r="A145" s="14" t="s">
        <v>181</v>
      </c>
      <c r="B145" s="33" t="s">
        <v>182</v>
      </c>
      <c r="C145" s="50">
        <f>C146+C147+C149</f>
        <v>0</v>
      </c>
      <c r="D145" s="50">
        <v>0</v>
      </c>
      <c r="E145" s="79">
        <v>0</v>
      </c>
      <c r="F145" s="50">
        <v>0</v>
      </c>
      <c r="G145" s="50">
        <f>D146+D149</f>
        <v>0</v>
      </c>
      <c r="H145" s="50">
        <v>0</v>
      </c>
      <c r="I145" s="50">
        <f>F146+F149</f>
        <v>0</v>
      </c>
      <c r="J145" s="50">
        <f>J146+J147+J148+J149</f>
        <v>0</v>
      </c>
      <c r="K145" s="50">
        <f>K146+K147+K148+K149</f>
        <v>0</v>
      </c>
      <c r="L145" s="50">
        <f t="shared" ref="L145:AB145" si="86">L146+L147+L148+L149</f>
        <v>7857500</v>
      </c>
      <c r="M145" s="50">
        <f t="shared" si="86"/>
        <v>5685304.3200000003</v>
      </c>
      <c r="N145" s="79">
        <f t="shared" si="85"/>
        <v>72.355129748647798</v>
      </c>
      <c r="O145" s="50">
        <f t="shared" si="86"/>
        <v>333500</v>
      </c>
      <c r="P145" s="50">
        <f t="shared" si="86"/>
        <v>109304.32000000001</v>
      </c>
      <c r="Q145" s="50">
        <f t="shared" si="86"/>
        <v>0</v>
      </c>
      <c r="R145" s="50">
        <f t="shared" si="86"/>
        <v>0</v>
      </c>
      <c r="S145" s="50">
        <f t="shared" si="86"/>
        <v>0</v>
      </c>
      <c r="T145" s="50">
        <f t="shared" si="86"/>
        <v>0</v>
      </c>
      <c r="U145" s="50">
        <f t="shared" si="86"/>
        <v>7524000</v>
      </c>
      <c r="V145" s="50">
        <f t="shared" si="86"/>
        <v>5576000</v>
      </c>
      <c r="W145" s="50">
        <f t="shared" si="86"/>
        <v>7524000</v>
      </c>
      <c r="X145" s="50">
        <f t="shared" si="86"/>
        <v>5576000</v>
      </c>
      <c r="Y145" s="50">
        <f t="shared" si="86"/>
        <v>0</v>
      </c>
      <c r="Z145" s="50">
        <f t="shared" si="86"/>
        <v>0</v>
      </c>
      <c r="AA145" s="50">
        <f t="shared" si="86"/>
        <v>7857500</v>
      </c>
      <c r="AB145" s="50">
        <f t="shared" si="86"/>
        <v>5685304.3200000003</v>
      </c>
      <c r="AC145" s="87">
        <f t="shared" si="4"/>
        <v>72.355129748647798</v>
      </c>
    </row>
    <row r="146" spans="1:29" s="17" customFormat="1" ht="30" customHeight="1" x14ac:dyDescent="0.2">
      <c r="A146" s="16" t="s">
        <v>183</v>
      </c>
      <c r="B146" s="75" t="s">
        <v>284</v>
      </c>
      <c r="C146" s="49">
        <v>0</v>
      </c>
      <c r="D146" s="49">
        <v>0</v>
      </c>
      <c r="E146" s="81">
        <v>0</v>
      </c>
      <c r="F146" s="53">
        <v>0</v>
      </c>
      <c r="G146" s="53">
        <v>0</v>
      </c>
      <c r="H146" s="53">
        <v>0</v>
      </c>
      <c r="I146" s="53">
        <v>0</v>
      </c>
      <c r="J146" s="53">
        <v>0</v>
      </c>
      <c r="K146" s="53">
        <v>0</v>
      </c>
      <c r="L146" s="53">
        <v>70000</v>
      </c>
      <c r="M146" s="53">
        <v>13090</v>
      </c>
      <c r="N146" s="80">
        <f t="shared" si="85"/>
        <v>18.7</v>
      </c>
      <c r="O146" s="53">
        <v>70000</v>
      </c>
      <c r="P146" s="53">
        <v>13090</v>
      </c>
      <c r="Q146" s="53"/>
      <c r="R146" s="53"/>
      <c r="S146" s="53"/>
      <c r="T146" s="53"/>
      <c r="U146" s="53">
        <v>0</v>
      </c>
      <c r="V146" s="53">
        <v>0</v>
      </c>
      <c r="W146" s="138">
        <v>0</v>
      </c>
      <c r="X146" s="138">
        <v>0</v>
      </c>
      <c r="Y146" s="53"/>
      <c r="Z146" s="53"/>
      <c r="AA146" s="92">
        <f t="shared" ref="AA146:AB149" si="87">C146+L146</f>
        <v>70000</v>
      </c>
      <c r="AB146" s="60">
        <f t="shared" si="87"/>
        <v>13090</v>
      </c>
      <c r="AC146" s="93">
        <f>AB146/AA146*100</f>
        <v>18.7</v>
      </c>
    </row>
    <row r="147" spans="1:29" s="17" customFormat="1" ht="19.5" customHeight="1" x14ac:dyDescent="0.2">
      <c r="A147" s="16" t="s">
        <v>241</v>
      </c>
      <c r="B147" s="75" t="s">
        <v>242</v>
      </c>
      <c r="C147" s="49">
        <v>0</v>
      </c>
      <c r="D147" s="49">
        <v>0</v>
      </c>
      <c r="E147" s="81">
        <v>0</v>
      </c>
      <c r="F147" s="53">
        <v>0</v>
      </c>
      <c r="G147" s="53">
        <v>0</v>
      </c>
      <c r="H147" s="53">
        <v>0</v>
      </c>
      <c r="I147" s="53">
        <v>0</v>
      </c>
      <c r="J147" s="53">
        <v>0</v>
      </c>
      <c r="K147" s="53">
        <v>0</v>
      </c>
      <c r="L147" s="53">
        <v>7524000</v>
      </c>
      <c r="M147" s="53">
        <v>5576000</v>
      </c>
      <c r="N147" s="80">
        <f t="shared" si="85"/>
        <v>74.109516214779376</v>
      </c>
      <c r="O147" s="53">
        <v>0</v>
      </c>
      <c r="P147" s="53">
        <v>0</v>
      </c>
      <c r="Q147" s="53"/>
      <c r="R147" s="53"/>
      <c r="S147" s="53"/>
      <c r="T147" s="53"/>
      <c r="U147" s="53">
        <v>7524000</v>
      </c>
      <c r="V147" s="53">
        <v>5576000</v>
      </c>
      <c r="W147" s="53">
        <v>7524000</v>
      </c>
      <c r="X147" s="53">
        <v>5576000</v>
      </c>
      <c r="Y147" s="53"/>
      <c r="Z147" s="53"/>
      <c r="AA147" s="92">
        <f t="shared" si="87"/>
        <v>7524000</v>
      </c>
      <c r="AB147" s="60">
        <f t="shared" si="87"/>
        <v>5576000</v>
      </c>
      <c r="AC147" s="93">
        <f t="shared" si="4"/>
        <v>74.109516214779376</v>
      </c>
    </row>
    <row r="148" spans="1:29" s="19" customFormat="1" ht="51" customHeight="1" x14ac:dyDescent="0.2">
      <c r="A148" s="18" t="s">
        <v>184</v>
      </c>
      <c r="B148" s="76" t="s">
        <v>285</v>
      </c>
      <c r="C148" s="45">
        <v>0</v>
      </c>
      <c r="D148" s="45">
        <v>0</v>
      </c>
      <c r="E148" s="81">
        <v>0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0</v>
      </c>
      <c r="L148" s="48">
        <v>263500</v>
      </c>
      <c r="M148" s="48">
        <v>96214.32</v>
      </c>
      <c r="N148" s="81">
        <f t="shared" si="85"/>
        <v>36.51397343453511</v>
      </c>
      <c r="O148" s="48">
        <v>263500</v>
      </c>
      <c r="P148" s="48">
        <v>96214.32</v>
      </c>
      <c r="Q148" s="48">
        <v>0</v>
      </c>
      <c r="R148" s="48">
        <v>0</v>
      </c>
      <c r="S148" s="48">
        <v>0</v>
      </c>
      <c r="T148" s="48">
        <v>0</v>
      </c>
      <c r="U148" s="48">
        <v>0</v>
      </c>
      <c r="V148" s="48">
        <v>0</v>
      </c>
      <c r="W148" s="138">
        <v>0</v>
      </c>
      <c r="X148" s="138">
        <v>0</v>
      </c>
      <c r="Y148" s="48"/>
      <c r="Z148" s="48"/>
      <c r="AA148" s="92">
        <f t="shared" si="87"/>
        <v>263500</v>
      </c>
      <c r="AB148" s="60">
        <f t="shared" si="87"/>
        <v>96214.32</v>
      </c>
      <c r="AC148" s="89">
        <f>AB148/AA148*100</f>
        <v>36.51397343453511</v>
      </c>
    </row>
    <row r="149" spans="1:29" s="19" customFormat="1" ht="4.5" hidden="1" customHeight="1" x14ac:dyDescent="0.2">
      <c r="A149" s="18" t="s">
        <v>272</v>
      </c>
      <c r="B149" s="76" t="s">
        <v>273</v>
      </c>
      <c r="C149" s="45">
        <v>0</v>
      </c>
      <c r="D149" s="45">
        <v>0</v>
      </c>
      <c r="E149" s="81">
        <v>0</v>
      </c>
      <c r="F149" s="48">
        <v>0</v>
      </c>
      <c r="G149" s="48">
        <v>0</v>
      </c>
      <c r="H149" s="48">
        <v>0</v>
      </c>
      <c r="I149" s="48">
        <v>0</v>
      </c>
      <c r="J149" s="48">
        <v>0</v>
      </c>
      <c r="K149" s="48">
        <v>0</v>
      </c>
      <c r="L149" s="48">
        <v>0</v>
      </c>
      <c r="M149" s="48">
        <v>0</v>
      </c>
      <c r="N149" s="81" t="e">
        <f t="shared" si="85"/>
        <v>#DIV/0!</v>
      </c>
      <c r="O149" s="48"/>
      <c r="P149" s="48">
        <v>0</v>
      </c>
      <c r="Q149" s="48">
        <v>0</v>
      </c>
      <c r="R149" s="48">
        <v>0</v>
      </c>
      <c r="S149" s="48">
        <v>0</v>
      </c>
      <c r="T149" s="48">
        <v>0</v>
      </c>
      <c r="U149" s="48">
        <v>0</v>
      </c>
      <c r="V149" s="48">
        <v>0</v>
      </c>
      <c r="W149" s="138">
        <v>0</v>
      </c>
      <c r="X149" s="138">
        <v>0</v>
      </c>
      <c r="Y149" s="48"/>
      <c r="Z149" s="48"/>
      <c r="AA149" s="92">
        <f t="shared" si="87"/>
        <v>0</v>
      </c>
      <c r="AB149" s="60">
        <f t="shared" si="87"/>
        <v>0</v>
      </c>
      <c r="AC149" s="89" t="e">
        <f t="shared" si="4"/>
        <v>#DIV/0!</v>
      </c>
    </row>
    <row r="150" spans="1:29" s="66" customFormat="1" ht="23.25" customHeight="1" x14ac:dyDescent="0.2">
      <c r="A150" s="62" t="s">
        <v>91</v>
      </c>
      <c r="B150" s="65" t="s">
        <v>154</v>
      </c>
      <c r="C150" s="64">
        <f>C151+C154+C155+C157+C158+C160+C159+C156</f>
        <v>3448788</v>
      </c>
      <c r="D150" s="64">
        <f>D151+D154+D155+D157+D158+D160+D159+D156</f>
        <v>1422825.4200000002</v>
      </c>
      <c r="E150" s="78">
        <f>D150/C150*100</f>
        <v>41.255809867118543</v>
      </c>
      <c r="F150" s="64">
        <f t="shared" ref="F150:K150" si="88">F151+F154+F155+F157+F158+F160+F159</f>
        <v>1087000</v>
      </c>
      <c r="G150" s="64">
        <f t="shared" si="88"/>
        <v>791840</v>
      </c>
      <c r="H150" s="64">
        <f t="shared" si="88"/>
        <v>16400</v>
      </c>
      <c r="I150" s="64">
        <f t="shared" si="88"/>
        <v>9999.5300000000007</v>
      </c>
      <c r="J150" s="64">
        <f t="shared" si="88"/>
        <v>50000</v>
      </c>
      <c r="K150" s="64">
        <f t="shared" si="88"/>
        <v>0</v>
      </c>
      <c r="L150" s="64">
        <f>L151+L154+L155+L157+L158+L160+L159</f>
        <v>420900</v>
      </c>
      <c r="M150" s="64">
        <f>M151+M154+M155+M157+M158+M160+M159</f>
        <v>512789.92000000004</v>
      </c>
      <c r="N150" s="78">
        <f t="shared" si="85"/>
        <v>121.83177001663104</v>
      </c>
      <c r="O150" s="64">
        <f t="shared" ref="O150:X150" si="89">O151+O154+O155+O157+O158+O160+O159</f>
        <v>420900</v>
      </c>
      <c r="P150" s="64">
        <f t="shared" si="89"/>
        <v>432794.92000000004</v>
      </c>
      <c r="Q150" s="64">
        <f t="shared" si="89"/>
        <v>122000</v>
      </c>
      <c r="R150" s="64">
        <f t="shared" si="89"/>
        <v>183048.86</v>
      </c>
      <c r="S150" s="64">
        <f t="shared" si="89"/>
        <v>4000</v>
      </c>
      <c r="T150" s="64">
        <f t="shared" si="89"/>
        <v>3919.25</v>
      </c>
      <c r="U150" s="64">
        <f t="shared" si="89"/>
        <v>0</v>
      </c>
      <c r="V150" s="64">
        <f t="shared" si="89"/>
        <v>79995</v>
      </c>
      <c r="W150" s="106">
        <f t="shared" si="89"/>
        <v>0</v>
      </c>
      <c r="X150" s="106">
        <f t="shared" si="89"/>
        <v>0</v>
      </c>
      <c r="Y150" s="64">
        <f>Y151+Y157+Y158+Y160</f>
        <v>0</v>
      </c>
      <c r="Z150" s="64">
        <f>Z151+Z157+Z158+Z160</f>
        <v>0</v>
      </c>
      <c r="AA150" s="64">
        <f>AA151+AA154+AA155+AA157+AA158+AA160+AA156</f>
        <v>3869688</v>
      </c>
      <c r="AB150" s="64">
        <f>AB151+AB154+AB155+AB157+AB158+AB160+AB156</f>
        <v>1935615.3400000003</v>
      </c>
      <c r="AC150" s="86">
        <f>AB150/AA150*100</f>
        <v>50.019932873141201</v>
      </c>
    </row>
    <row r="151" spans="1:29" s="15" customFormat="1" ht="29.25" customHeight="1" x14ac:dyDescent="0.2">
      <c r="A151" s="14" t="s">
        <v>155</v>
      </c>
      <c r="B151" s="33" t="s">
        <v>159</v>
      </c>
      <c r="C151" s="50">
        <f>C152+C153</f>
        <v>1713000</v>
      </c>
      <c r="D151" s="50">
        <f>D152+D153</f>
        <v>915621.2</v>
      </c>
      <c r="E151" s="79">
        <f t="shared" ref="E151:E161" si="90">D151/C151*100</f>
        <v>53.451325160537067</v>
      </c>
      <c r="F151" s="50">
        <f t="shared" ref="F151:K151" si="91">F152+F153</f>
        <v>1087000</v>
      </c>
      <c r="G151" s="50">
        <f t="shared" si="91"/>
        <v>791840</v>
      </c>
      <c r="H151" s="50">
        <f t="shared" si="91"/>
        <v>16400</v>
      </c>
      <c r="I151" s="50">
        <f t="shared" si="91"/>
        <v>9999.5300000000007</v>
      </c>
      <c r="J151" s="50">
        <f t="shared" si="91"/>
        <v>50000</v>
      </c>
      <c r="K151" s="50">
        <f t="shared" si="91"/>
        <v>0</v>
      </c>
      <c r="L151" s="50">
        <f>L152+L153</f>
        <v>240000</v>
      </c>
      <c r="M151" s="50">
        <f>M152+M153</f>
        <v>512789.92000000004</v>
      </c>
      <c r="N151" s="79">
        <f t="shared" si="85"/>
        <v>213.66246666666672</v>
      </c>
      <c r="O151" s="50">
        <f t="shared" ref="O151:Z151" si="92">O152+O153</f>
        <v>240000</v>
      </c>
      <c r="P151" s="50">
        <f t="shared" si="92"/>
        <v>432794.92000000004</v>
      </c>
      <c r="Q151" s="50">
        <f t="shared" si="92"/>
        <v>122000</v>
      </c>
      <c r="R151" s="50">
        <f t="shared" si="92"/>
        <v>183048.86</v>
      </c>
      <c r="S151" s="50">
        <f t="shared" si="92"/>
        <v>4000</v>
      </c>
      <c r="T151" s="50">
        <f t="shared" si="92"/>
        <v>3919.25</v>
      </c>
      <c r="U151" s="50">
        <f t="shared" si="92"/>
        <v>0</v>
      </c>
      <c r="V151" s="50">
        <f t="shared" si="92"/>
        <v>79995</v>
      </c>
      <c r="W151" s="140">
        <f t="shared" si="92"/>
        <v>0</v>
      </c>
      <c r="X151" s="140">
        <f t="shared" si="92"/>
        <v>0</v>
      </c>
      <c r="Y151" s="50">
        <f t="shared" si="92"/>
        <v>0</v>
      </c>
      <c r="Z151" s="50">
        <f t="shared" si="92"/>
        <v>0</v>
      </c>
      <c r="AA151" s="58">
        <f t="shared" ref="AA151:AA160" si="93">C151+L151</f>
        <v>1953000</v>
      </c>
      <c r="AB151" s="59">
        <f t="shared" ref="AB151:AB160" si="94">D151+M151</f>
        <v>1428411.12</v>
      </c>
      <c r="AC151" s="87">
        <f t="shared" si="4"/>
        <v>73.13933026113672</v>
      </c>
    </row>
    <row r="152" spans="1:29" s="17" customFormat="1" ht="31.5" customHeight="1" x14ac:dyDescent="0.2">
      <c r="A152" s="16" t="s">
        <v>156</v>
      </c>
      <c r="B152" s="75" t="s">
        <v>160</v>
      </c>
      <c r="C152" s="49">
        <v>300000</v>
      </c>
      <c r="D152" s="49">
        <v>0</v>
      </c>
      <c r="E152" s="81">
        <v>0</v>
      </c>
      <c r="F152" s="53">
        <v>0</v>
      </c>
      <c r="G152" s="53">
        <v>0</v>
      </c>
      <c r="H152" s="53">
        <v>0</v>
      </c>
      <c r="I152" s="53">
        <v>0</v>
      </c>
      <c r="J152" s="53">
        <v>50000</v>
      </c>
      <c r="K152" s="53">
        <v>0</v>
      </c>
      <c r="L152" s="53">
        <v>0</v>
      </c>
      <c r="M152" s="53">
        <v>192459.4</v>
      </c>
      <c r="N152" s="81">
        <v>0</v>
      </c>
      <c r="O152" s="53">
        <v>0</v>
      </c>
      <c r="P152" s="53">
        <v>112464.4</v>
      </c>
      <c r="Q152" s="53">
        <v>0</v>
      </c>
      <c r="R152" s="53">
        <v>0</v>
      </c>
      <c r="S152" s="53">
        <v>0</v>
      </c>
      <c r="T152" s="53">
        <v>0</v>
      </c>
      <c r="U152" s="53">
        <v>0</v>
      </c>
      <c r="V152" s="53">
        <v>79995</v>
      </c>
      <c r="W152" s="138"/>
      <c r="X152" s="138">
        <v>0</v>
      </c>
      <c r="Y152" s="53"/>
      <c r="Z152" s="53"/>
      <c r="AA152" s="54">
        <f t="shared" si="93"/>
        <v>300000</v>
      </c>
      <c r="AB152" s="60">
        <f t="shared" si="94"/>
        <v>192459.4</v>
      </c>
      <c r="AC152" s="93">
        <f>AB152/AA152*100</f>
        <v>64.153133333333329</v>
      </c>
    </row>
    <row r="153" spans="1:29" s="17" customFormat="1" ht="18" customHeight="1" x14ac:dyDescent="0.2">
      <c r="A153" s="16" t="s">
        <v>157</v>
      </c>
      <c r="B153" s="75" t="s">
        <v>161</v>
      </c>
      <c r="C153" s="49">
        <v>1413000</v>
      </c>
      <c r="D153" s="49">
        <v>915621.2</v>
      </c>
      <c r="E153" s="81">
        <f t="shared" si="90"/>
        <v>64.799801840056617</v>
      </c>
      <c r="F153" s="53">
        <v>1087000</v>
      </c>
      <c r="G153" s="53">
        <v>791840</v>
      </c>
      <c r="H153" s="53">
        <v>16400</v>
      </c>
      <c r="I153" s="53">
        <v>9999.5300000000007</v>
      </c>
      <c r="J153" s="53">
        <v>0</v>
      </c>
      <c r="K153" s="53">
        <v>0</v>
      </c>
      <c r="L153" s="53">
        <v>240000</v>
      </c>
      <c r="M153" s="53">
        <v>320330.52</v>
      </c>
      <c r="N153" s="81">
        <f>M153/L153*100</f>
        <v>133.47105000000002</v>
      </c>
      <c r="O153" s="53">
        <v>240000</v>
      </c>
      <c r="P153" s="53">
        <v>320330.52</v>
      </c>
      <c r="Q153" s="53">
        <v>122000</v>
      </c>
      <c r="R153" s="53">
        <v>183048.86</v>
      </c>
      <c r="S153" s="53">
        <v>4000</v>
      </c>
      <c r="T153" s="53">
        <v>3919.25</v>
      </c>
      <c r="U153" s="53">
        <v>0</v>
      </c>
      <c r="V153" s="53">
        <v>0</v>
      </c>
      <c r="W153" s="138"/>
      <c r="X153" s="138"/>
      <c r="Y153" s="53"/>
      <c r="Z153" s="53"/>
      <c r="AA153" s="92">
        <f t="shared" si="93"/>
        <v>1653000</v>
      </c>
      <c r="AB153" s="60">
        <f t="shared" si="94"/>
        <v>1235951.72</v>
      </c>
      <c r="AC153" s="93">
        <f t="shared" ref="AC153:AC161" si="95">AB153/AA153*100</f>
        <v>74.770218995765276</v>
      </c>
    </row>
    <row r="154" spans="1:29" s="105" customFormat="1" ht="21.75" customHeight="1" x14ac:dyDescent="0.25">
      <c r="A154" s="104" t="s">
        <v>243</v>
      </c>
      <c r="B154" s="33" t="s">
        <v>244</v>
      </c>
      <c r="C154" s="97">
        <v>473000</v>
      </c>
      <c r="D154" s="97">
        <v>274497.8</v>
      </c>
      <c r="E154" s="79">
        <f t="shared" si="90"/>
        <v>58.033361522198732</v>
      </c>
      <c r="F154" s="97">
        <v>0</v>
      </c>
      <c r="G154" s="97">
        <v>0</v>
      </c>
      <c r="H154" s="97">
        <v>0</v>
      </c>
      <c r="I154" s="97">
        <v>0</v>
      </c>
      <c r="J154" s="97">
        <v>0</v>
      </c>
      <c r="K154" s="97">
        <v>0</v>
      </c>
      <c r="L154" s="97">
        <v>0</v>
      </c>
      <c r="M154" s="97">
        <v>0</v>
      </c>
      <c r="N154" s="80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139">
        <v>0</v>
      </c>
      <c r="X154" s="139">
        <v>0</v>
      </c>
      <c r="Y154" s="97"/>
      <c r="Z154" s="97"/>
      <c r="AA154" s="56">
        <f t="shared" si="93"/>
        <v>473000</v>
      </c>
      <c r="AB154" s="57">
        <f t="shared" si="94"/>
        <v>274497.8</v>
      </c>
      <c r="AC154" s="89">
        <f>AB154/AA154*100</f>
        <v>58.033361522198732</v>
      </c>
    </row>
    <row r="155" spans="1:29" s="105" customFormat="1" ht="21.75" customHeight="1" x14ac:dyDescent="0.25">
      <c r="A155" s="104" t="s">
        <v>245</v>
      </c>
      <c r="B155" s="33" t="s">
        <v>246</v>
      </c>
      <c r="C155" s="97">
        <v>700000</v>
      </c>
      <c r="D155" s="97">
        <v>17177.599999999999</v>
      </c>
      <c r="E155" s="80">
        <f t="shared" si="90"/>
        <v>2.4539428571428568</v>
      </c>
      <c r="F155" s="97">
        <v>0</v>
      </c>
      <c r="G155" s="97">
        <v>0</v>
      </c>
      <c r="H155" s="97">
        <v>0</v>
      </c>
      <c r="I155" s="97">
        <v>0</v>
      </c>
      <c r="J155" s="97">
        <v>0</v>
      </c>
      <c r="K155" s="97">
        <v>0</v>
      </c>
      <c r="L155" s="97">
        <v>0</v>
      </c>
      <c r="M155" s="97">
        <v>0</v>
      </c>
      <c r="N155" s="80">
        <v>0</v>
      </c>
      <c r="O155" s="97">
        <v>0</v>
      </c>
      <c r="P155" s="97">
        <v>0</v>
      </c>
      <c r="Q155" s="97">
        <v>0</v>
      </c>
      <c r="R155" s="97">
        <v>0</v>
      </c>
      <c r="S155" s="97">
        <v>0</v>
      </c>
      <c r="T155" s="97">
        <v>0</v>
      </c>
      <c r="U155" s="97">
        <v>0</v>
      </c>
      <c r="V155" s="97">
        <v>0</v>
      </c>
      <c r="W155" s="139">
        <v>0</v>
      </c>
      <c r="X155" s="139">
        <v>0</v>
      </c>
      <c r="Y155" s="97"/>
      <c r="Z155" s="97"/>
      <c r="AA155" s="56">
        <f t="shared" si="93"/>
        <v>700000</v>
      </c>
      <c r="AB155" s="57">
        <f t="shared" si="94"/>
        <v>17177.599999999999</v>
      </c>
      <c r="AC155" s="89">
        <f>AB155/AA155*100</f>
        <v>2.4539428571428568</v>
      </c>
    </row>
    <row r="156" spans="1:29" s="105" customFormat="1" ht="21.75" hidden="1" customHeight="1" x14ac:dyDescent="0.25">
      <c r="A156" s="104" t="s">
        <v>251</v>
      </c>
      <c r="B156" s="33" t="s">
        <v>252</v>
      </c>
      <c r="C156" s="97">
        <v>0</v>
      </c>
      <c r="D156" s="97">
        <v>0</v>
      </c>
      <c r="E156" s="80">
        <v>0</v>
      </c>
      <c r="F156" s="97">
        <v>0</v>
      </c>
      <c r="G156" s="97">
        <v>0</v>
      </c>
      <c r="H156" s="97">
        <v>0</v>
      </c>
      <c r="I156" s="97">
        <v>0</v>
      </c>
      <c r="J156" s="97">
        <v>0</v>
      </c>
      <c r="K156" s="97">
        <v>0</v>
      </c>
      <c r="L156" s="97">
        <v>0</v>
      </c>
      <c r="M156" s="97">
        <v>0</v>
      </c>
      <c r="N156" s="80">
        <v>0</v>
      </c>
      <c r="O156" s="97">
        <v>0</v>
      </c>
      <c r="P156" s="97">
        <v>0</v>
      </c>
      <c r="Q156" s="97">
        <v>0</v>
      </c>
      <c r="R156" s="97">
        <v>0</v>
      </c>
      <c r="S156" s="97">
        <v>0</v>
      </c>
      <c r="T156" s="97">
        <v>0</v>
      </c>
      <c r="U156" s="97">
        <v>0</v>
      </c>
      <c r="V156" s="97">
        <v>0</v>
      </c>
      <c r="W156" s="139">
        <v>0</v>
      </c>
      <c r="X156" s="139">
        <v>0</v>
      </c>
      <c r="Y156" s="97"/>
      <c r="Z156" s="97"/>
      <c r="AA156" s="56">
        <f t="shared" si="93"/>
        <v>0</v>
      </c>
      <c r="AB156" s="57">
        <f t="shared" si="94"/>
        <v>0</v>
      </c>
      <c r="AC156" s="89" t="e">
        <f>AB156/AA156*100</f>
        <v>#DIV/0!</v>
      </c>
    </row>
    <row r="157" spans="1:29" s="105" customFormat="1" ht="21.75" customHeight="1" x14ac:dyDescent="0.25">
      <c r="A157" s="104" t="s">
        <v>185</v>
      </c>
      <c r="B157" s="33" t="s">
        <v>186</v>
      </c>
      <c r="C157" s="97">
        <v>0</v>
      </c>
      <c r="D157" s="97">
        <v>0</v>
      </c>
      <c r="E157" s="80">
        <v>0</v>
      </c>
      <c r="F157" s="97">
        <v>0</v>
      </c>
      <c r="G157" s="97">
        <v>0</v>
      </c>
      <c r="H157" s="97">
        <v>0</v>
      </c>
      <c r="I157" s="97">
        <v>0</v>
      </c>
      <c r="J157" s="97">
        <v>0</v>
      </c>
      <c r="K157" s="97">
        <v>0</v>
      </c>
      <c r="L157" s="97">
        <v>180900</v>
      </c>
      <c r="M157" s="97">
        <v>0</v>
      </c>
      <c r="N157" s="80">
        <v>0</v>
      </c>
      <c r="O157" s="97">
        <v>180900</v>
      </c>
      <c r="P157" s="97">
        <v>0</v>
      </c>
      <c r="Q157" s="97">
        <v>0</v>
      </c>
      <c r="R157" s="97">
        <v>0</v>
      </c>
      <c r="S157" s="97">
        <v>0</v>
      </c>
      <c r="T157" s="97">
        <v>0</v>
      </c>
      <c r="U157" s="97">
        <v>0</v>
      </c>
      <c r="V157" s="97">
        <v>0</v>
      </c>
      <c r="W157" s="139">
        <v>0</v>
      </c>
      <c r="X157" s="139">
        <v>0</v>
      </c>
      <c r="Y157" s="97"/>
      <c r="Z157" s="97"/>
      <c r="AA157" s="56">
        <f t="shared" si="93"/>
        <v>180900</v>
      </c>
      <c r="AB157" s="57">
        <f t="shared" si="94"/>
        <v>0</v>
      </c>
      <c r="AC157" s="89">
        <f t="shared" si="95"/>
        <v>0</v>
      </c>
    </row>
    <row r="158" spans="1:29" s="15" customFormat="1" ht="19.5" customHeight="1" x14ac:dyDescent="0.2">
      <c r="A158" s="14" t="s">
        <v>320</v>
      </c>
      <c r="B158" s="33" t="s">
        <v>321</v>
      </c>
      <c r="C158" s="50">
        <v>350000</v>
      </c>
      <c r="D158" s="50">
        <v>215528.82</v>
      </c>
      <c r="E158" s="79">
        <f t="shared" si="90"/>
        <v>61.579662857142857</v>
      </c>
      <c r="F158" s="50">
        <v>0</v>
      </c>
      <c r="G158" s="50">
        <v>0</v>
      </c>
      <c r="H158" s="50">
        <v>0</v>
      </c>
      <c r="I158" s="50">
        <v>0</v>
      </c>
      <c r="J158" s="50">
        <v>0</v>
      </c>
      <c r="K158" s="50">
        <v>0</v>
      </c>
      <c r="L158" s="50">
        <v>0</v>
      </c>
      <c r="M158" s="50">
        <v>0</v>
      </c>
      <c r="N158" s="79">
        <v>0</v>
      </c>
      <c r="O158" s="50">
        <v>0</v>
      </c>
      <c r="P158" s="50">
        <v>0</v>
      </c>
      <c r="Q158" s="50">
        <v>0</v>
      </c>
      <c r="R158" s="50">
        <v>0</v>
      </c>
      <c r="S158" s="50">
        <v>0</v>
      </c>
      <c r="T158" s="50">
        <v>0</v>
      </c>
      <c r="U158" s="50">
        <v>0</v>
      </c>
      <c r="V158" s="50">
        <v>0</v>
      </c>
      <c r="W158" s="140">
        <v>0</v>
      </c>
      <c r="X158" s="140">
        <v>0</v>
      </c>
      <c r="Y158" s="50"/>
      <c r="Z158" s="50"/>
      <c r="AA158" s="58">
        <f t="shared" si="93"/>
        <v>350000</v>
      </c>
      <c r="AB158" s="59">
        <f t="shared" si="94"/>
        <v>215528.82</v>
      </c>
      <c r="AC158" s="87">
        <f t="shared" si="95"/>
        <v>61.579662857142857</v>
      </c>
    </row>
    <row r="159" spans="1:29" s="12" customFormat="1" ht="19.5" hidden="1" customHeight="1" x14ac:dyDescent="0.2">
      <c r="A159" s="13" t="s">
        <v>239</v>
      </c>
      <c r="B159" s="32" t="s">
        <v>240</v>
      </c>
      <c r="C159" s="52"/>
      <c r="D159" s="52">
        <v>0</v>
      </c>
      <c r="E159" s="82" t="e">
        <f t="shared" si="90"/>
        <v>#DIV/0!</v>
      </c>
      <c r="F159" s="52"/>
      <c r="G159" s="52"/>
      <c r="H159" s="52"/>
      <c r="I159" s="52"/>
      <c r="J159" s="52"/>
      <c r="K159" s="52"/>
      <c r="L159" s="52"/>
      <c r="M159" s="52"/>
      <c r="N159" s="82">
        <v>0</v>
      </c>
      <c r="O159" s="52"/>
      <c r="P159" s="52"/>
      <c r="Q159" s="52"/>
      <c r="R159" s="52"/>
      <c r="S159" s="52"/>
      <c r="T159" s="52"/>
      <c r="U159" s="52"/>
      <c r="V159" s="52"/>
      <c r="W159" s="136"/>
      <c r="X159" s="136"/>
      <c r="Y159" s="52"/>
      <c r="Z159" s="52"/>
      <c r="AA159" s="54">
        <f t="shared" si="93"/>
        <v>0</v>
      </c>
      <c r="AB159" s="55">
        <f t="shared" si="94"/>
        <v>0</v>
      </c>
      <c r="AC159" s="87" t="e">
        <f>AB159/AA159*100</f>
        <v>#DIV/0!</v>
      </c>
    </row>
    <row r="160" spans="1:29" s="15" customFormat="1" ht="18" customHeight="1" x14ac:dyDescent="0.2">
      <c r="A160" s="14" t="s">
        <v>158</v>
      </c>
      <c r="B160" s="33" t="s">
        <v>162</v>
      </c>
      <c r="C160" s="50">
        <v>212788</v>
      </c>
      <c r="D160" s="50">
        <v>0</v>
      </c>
      <c r="E160" s="79">
        <v>0</v>
      </c>
      <c r="F160" s="50">
        <v>0</v>
      </c>
      <c r="G160" s="50">
        <v>0</v>
      </c>
      <c r="H160" s="50">
        <v>0</v>
      </c>
      <c r="I160" s="50">
        <v>0</v>
      </c>
      <c r="J160" s="50">
        <v>0</v>
      </c>
      <c r="K160" s="50">
        <v>0</v>
      </c>
      <c r="L160" s="50">
        <v>0</v>
      </c>
      <c r="M160" s="50">
        <v>0</v>
      </c>
      <c r="N160" s="79">
        <v>0</v>
      </c>
      <c r="O160" s="50">
        <v>0</v>
      </c>
      <c r="P160" s="50">
        <v>0</v>
      </c>
      <c r="Q160" s="50">
        <v>0</v>
      </c>
      <c r="R160" s="50">
        <v>0</v>
      </c>
      <c r="S160" s="50">
        <v>0</v>
      </c>
      <c r="T160" s="50">
        <v>0</v>
      </c>
      <c r="U160" s="50">
        <v>0</v>
      </c>
      <c r="V160" s="50">
        <v>0</v>
      </c>
      <c r="W160" s="140">
        <v>0</v>
      </c>
      <c r="X160" s="140">
        <v>0</v>
      </c>
      <c r="Y160" s="50"/>
      <c r="Z160" s="50"/>
      <c r="AA160" s="58">
        <f t="shared" si="93"/>
        <v>212788</v>
      </c>
      <c r="AB160" s="59">
        <f t="shared" si="94"/>
        <v>0</v>
      </c>
      <c r="AC160" s="87">
        <v>0</v>
      </c>
    </row>
    <row r="161" spans="1:32" s="61" customFormat="1" ht="22.5" customHeight="1" x14ac:dyDescent="0.2">
      <c r="A161" s="148" t="s">
        <v>17</v>
      </c>
      <c r="B161" s="149"/>
      <c r="C161" s="68">
        <f>C12+C16+C48+C52+C102+C110+C121+C128+C150</f>
        <v>521301778.26999998</v>
      </c>
      <c r="D161" s="68">
        <f>D12+D16+D48+D52+D102+D110+D121+D128+D150</f>
        <v>345266338.84000003</v>
      </c>
      <c r="E161" s="83">
        <f t="shared" si="90"/>
        <v>66.231567439843801</v>
      </c>
      <c r="F161" s="68">
        <f t="shared" ref="F161:K161" si="96">F12+F16+F48+F52+F102+F110+F121+F128+F150</f>
        <v>355088720.26999998</v>
      </c>
      <c r="G161" s="68">
        <f t="shared" si="96"/>
        <v>246272180.45000002</v>
      </c>
      <c r="H161" s="68">
        <f t="shared" si="96"/>
        <v>32584960</v>
      </c>
      <c r="I161" s="68">
        <f t="shared" si="96"/>
        <v>19206971.500000004</v>
      </c>
      <c r="J161" s="68">
        <f t="shared" si="96"/>
        <v>3255743</v>
      </c>
      <c r="K161" s="68">
        <f t="shared" si="96"/>
        <v>896719.56</v>
      </c>
      <c r="L161" s="68">
        <f>L12+L16+L48+L52+L102+L110+L121+L128+L150</f>
        <v>58422019</v>
      </c>
      <c r="M161" s="68">
        <f>M12+M16+M48+M52+M102+M110+M121+M128+M150</f>
        <v>13888656.129999999</v>
      </c>
      <c r="N161" s="83">
        <f>M161/L161*100</f>
        <v>23.772982118266057</v>
      </c>
      <c r="O161" s="68">
        <f t="shared" ref="O161:X161" si="97">O12+O16+O48+O52+O102+O110+O121+O128+O150</f>
        <v>6949600</v>
      </c>
      <c r="P161" s="68">
        <f t="shared" si="97"/>
        <v>5314797.82</v>
      </c>
      <c r="Q161" s="68">
        <f t="shared" si="97"/>
        <v>1156300</v>
      </c>
      <c r="R161" s="68">
        <f t="shared" si="97"/>
        <v>910474.42999999993</v>
      </c>
      <c r="S161" s="68">
        <f t="shared" si="97"/>
        <v>409700</v>
      </c>
      <c r="T161" s="68">
        <f t="shared" si="97"/>
        <v>103147.26000000001</v>
      </c>
      <c r="U161" s="68">
        <f t="shared" si="97"/>
        <v>51472419</v>
      </c>
      <c r="V161" s="68">
        <f t="shared" si="97"/>
        <v>8573858.3099999987</v>
      </c>
      <c r="W161" s="123">
        <f t="shared" si="97"/>
        <v>51431012</v>
      </c>
      <c r="X161" s="123">
        <f t="shared" si="97"/>
        <v>7169505</v>
      </c>
      <c r="Y161" s="68" t="e">
        <f>Y12+Y16+Y52+Y102+Y110+Y121+Y128+Y150</f>
        <v>#REF!</v>
      </c>
      <c r="Z161" s="68" t="e">
        <f>Z12+Z16+Z52+Z102+Z110+Z121+Z128+Z150</f>
        <v>#REF!</v>
      </c>
      <c r="AA161" s="68">
        <f>AA12+AA16+AA48+AA52+AA102+AA110+AA121+AA128+AA150</f>
        <v>579723797.26999998</v>
      </c>
      <c r="AB161" s="68">
        <f>AB12+AB16+AB48+AB52+AB102+AB110+AB121+AB128+AB150</f>
        <v>359154994.96999997</v>
      </c>
      <c r="AC161" s="90">
        <f t="shared" si="95"/>
        <v>61.952777626399126</v>
      </c>
    </row>
    <row r="162" spans="1:32" s="61" customFormat="1" ht="36" customHeight="1" x14ac:dyDescent="0.2">
      <c r="A162" s="69" t="s">
        <v>163</v>
      </c>
      <c r="B162" s="32" t="s">
        <v>164</v>
      </c>
      <c r="C162" s="54">
        <v>2300000</v>
      </c>
      <c r="D162" s="54">
        <v>1950000</v>
      </c>
      <c r="E162" s="84">
        <f>D162/C162*100</f>
        <v>84.782608695652172</v>
      </c>
      <c r="F162" s="54">
        <v>0</v>
      </c>
      <c r="G162" s="54">
        <v>0</v>
      </c>
      <c r="H162" s="54">
        <v>0</v>
      </c>
      <c r="I162" s="54">
        <v>0</v>
      </c>
      <c r="J162" s="54">
        <v>1150000</v>
      </c>
      <c r="K162" s="54">
        <v>1100000</v>
      </c>
      <c r="L162" s="54">
        <v>0</v>
      </c>
      <c r="M162" s="54">
        <v>0</v>
      </c>
      <c r="N162" s="82">
        <v>0</v>
      </c>
      <c r="O162" s="54">
        <v>0</v>
      </c>
      <c r="P162" s="54">
        <v>0</v>
      </c>
      <c r="Q162" s="54">
        <v>0</v>
      </c>
      <c r="R162" s="54">
        <v>0</v>
      </c>
      <c r="S162" s="54">
        <v>0</v>
      </c>
      <c r="T162" s="54">
        <v>0</v>
      </c>
      <c r="U162" s="54">
        <v>0</v>
      </c>
      <c r="V162" s="54">
        <v>0</v>
      </c>
      <c r="W162" s="54">
        <v>0</v>
      </c>
      <c r="X162" s="54">
        <v>0</v>
      </c>
      <c r="Y162" s="54"/>
      <c r="Z162" s="54"/>
      <c r="AA162" s="54">
        <f t="shared" ref="AA162:AB165" si="98">C162+L162</f>
        <v>2300000</v>
      </c>
      <c r="AB162" s="70">
        <f t="shared" si="98"/>
        <v>1950000</v>
      </c>
      <c r="AC162" s="91">
        <f t="shared" ref="AC162:AC167" si="99">AB162/AA162*100</f>
        <v>84.782608695652172</v>
      </c>
    </row>
    <row r="163" spans="1:32" s="61" customFormat="1" ht="36" customHeight="1" x14ac:dyDescent="0.2">
      <c r="A163" s="69" t="s">
        <v>334</v>
      </c>
      <c r="B163" s="32" t="s">
        <v>333</v>
      </c>
      <c r="C163" s="54">
        <v>106100</v>
      </c>
      <c r="D163" s="54">
        <v>106100</v>
      </c>
      <c r="E163" s="84">
        <v>71.428571428571431</v>
      </c>
      <c r="F163" s="54">
        <v>0</v>
      </c>
      <c r="G163" s="54">
        <v>0</v>
      </c>
      <c r="H163" s="54">
        <v>0</v>
      </c>
      <c r="I163" s="54">
        <v>0</v>
      </c>
      <c r="J163" s="54">
        <v>106100</v>
      </c>
      <c r="K163" s="54">
        <v>106100</v>
      </c>
      <c r="L163" s="54">
        <v>0</v>
      </c>
      <c r="M163" s="54">
        <v>0</v>
      </c>
      <c r="N163" s="82">
        <v>0</v>
      </c>
      <c r="O163" s="54">
        <v>0</v>
      </c>
      <c r="P163" s="54">
        <v>0</v>
      </c>
      <c r="Q163" s="54">
        <v>0</v>
      </c>
      <c r="R163" s="54">
        <v>0</v>
      </c>
      <c r="S163" s="54">
        <v>0</v>
      </c>
      <c r="T163" s="54">
        <v>0</v>
      </c>
      <c r="U163" s="54">
        <v>0</v>
      </c>
      <c r="V163" s="54">
        <v>0</v>
      </c>
      <c r="W163" s="54">
        <v>0</v>
      </c>
      <c r="X163" s="54">
        <v>0</v>
      </c>
      <c r="Y163" s="54"/>
      <c r="Z163" s="54"/>
      <c r="AA163" s="54">
        <f t="shared" si="98"/>
        <v>106100</v>
      </c>
      <c r="AB163" s="70">
        <f t="shared" si="98"/>
        <v>106100</v>
      </c>
      <c r="AC163" s="91">
        <f t="shared" si="99"/>
        <v>100</v>
      </c>
    </row>
    <row r="164" spans="1:32" s="61" customFormat="1" ht="46.5" customHeight="1" x14ac:dyDescent="0.2">
      <c r="A164" s="69" t="s">
        <v>248</v>
      </c>
      <c r="B164" s="32" t="s">
        <v>247</v>
      </c>
      <c r="C164" s="54">
        <v>448500</v>
      </c>
      <c r="D164" s="54">
        <v>335700</v>
      </c>
      <c r="E164" s="84">
        <f>D164/C164*100</f>
        <v>74.849498327759207</v>
      </c>
      <c r="F164" s="54">
        <v>0</v>
      </c>
      <c r="G164" s="54">
        <v>0</v>
      </c>
      <c r="H164" s="54">
        <v>0</v>
      </c>
      <c r="I164" s="54">
        <v>0</v>
      </c>
      <c r="J164" s="54">
        <v>0</v>
      </c>
      <c r="K164" s="54">
        <v>0</v>
      </c>
      <c r="L164" s="54">
        <v>0</v>
      </c>
      <c r="M164" s="54">
        <v>0</v>
      </c>
      <c r="N164" s="84">
        <v>0</v>
      </c>
      <c r="O164" s="54">
        <v>0</v>
      </c>
      <c r="P164" s="54">
        <v>0</v>
      </c>
      <c r="Q164" s="54">
        <v>0</v>
      </c>
      <c r="R164" s="54">
        <v>0</v>
      </c>
      <c r="S164" s="54">
        <v>0</v>
      </c>
      <c r="T164" s="54">
        <v>0</v>
      </c>
      <c r="U164" s="54">
        <v>0</v>
      </c>
      <c r="V164" s="54">
        <v>0</v>
      </c>
      <c r="W164" s="136">
        <v>0</v>
      </c>
      <c r="X164" s="136">
        <v>0</v>
      </c>
      <c r="Y164" s="54" t="e">
        <f ca="1">#REF!+Y165</f>
        <v>#REF!</v>
      </c>
      <c r="Z164" s="54" t="e">
        <f ca="1">#REF!+Z165</f>
        <v>#REF!</v>
      </c>
      <c r="AA164" s="54">
        <f t="shared" si="98"/>
        <v>448500</v>
      </c>
      <c r="AB164" s="70">
        <f t="shared" si="98"/>
        <v>335700</v>
      </c>
      <c r="AC164" s="91">
        <f t="shared" si="99"/>
        <v>74.849498327759207</v>
      </c>
    </row>
    <row r="165" spans="1:32" s="61" customFormat="1" ht="23.25" customHeight="1" x14ac:dyDescent="0.2">
      <c r="A165" s="69" t="s">
        <v>254</v>
      </c>
      <c r="B165" s="32" t="s">
        <v>255</v>
      </c>
      <c r="C165" s="54">
        <v>433500</v>
      </c>
      <c r="D165" s="54">
        <v>433500</v>
      </c>
      <c r="E165" s="84">
        <v>0</v>
      </c>
      <c r="F165" s="54">
        <v>0</v>
      </c>
      <c r="G165" s="54">
        <v>0</v>
      </c>
      <c r="H165" s="54">
        <v>0</v>
      </c>
      <c r="I165" s="54">
        <v>0</v>
      </c>
      <c r="J165" s="54">
        <v>433500</v>
      </c>
      <c r="K165" s="54">
        <v>433500</v>
      </c>
      <c r="L165" s="54">
        <v>0</v>
      </c>
      <c r="M165" s="54">
        <v>0</v>
      </c>
      <c r="N165" s="82">
        <v>0</v>
      </c>
      <c r="O165" s="54">
        <v>0</v>
      </c>
      <c r="P165" s="54">
        <v>0</v>
      </c>
      <c r="Q165" s="54">
        <v>0</v>
      </c>
      <c r="R165" s="54">
        <v>0</v>
      </c>
      <c r="S165" s="54">
        <v>0</v>
      </c>
      <c r="T165" s="54">
        <v>0</v>
      </c>
      <c r="U165" s="54">
        <v>0</v>
      </c>
      <c r="V165" s="54">
        <v>0</v>
      </c>
      <c r="W165" s="136">
        <v>0</v>
      </c>
      <c r="X165" s="136">
        <v>0</v>
      </c>
      <c r="Y165" s="54" t="e">
        <f ca="1">#REF!+Y166</f>
        <v>#REF!</v>
      </c>
      <c r="Z165" s="54" t="e">
        <f ca="1">#REF!+Z166</f>
        <v>#REF!</v>
      </c>
      <c r="AA165" s="54">
        <f t="shared" si="98"/>
        <v>433500</v>
      </c>
      <c r="AB165" s="70">
        <f t="shared" si="98"/>
        <v>433500</v>
      </c>
      <c r="AC165" s="91">
        <f t="shared" si="99"/>
        <v>100</v>
      </c>
    </row>
    <row r="166" spans="1:32" s="66" customFormat="1" ht="25.5" customHeight="1" x14ac:dyDescent="0.25">
      <c r="A166" s="158" t="s">
        <v>203</v>
      </c>
      <c r="B166" s="159"/>
      <c r="C166" s="71">
        <f>C162+C164+C165+C163</f>
        <v>3288100</v>
      </c>
      <c r="D166" s="71">
        <f>D162+D164+D165+D163</f>
        <v>2825300</v>
      </c>
      <c r="E166" s="85">
        <f>D166/C166*100</f>
        <v>85.925002280952526</v>
      </c>
      <c r="F166" s="71">
        <f>F162+F164+F165</f>
        <v>0</v>
      </c>
      <c r="G166" s="71">
        <f>G162+G164+G165</f>
        <v>0</v>
      </c>
      <c r="H166" s="71">
        <f>H162+H164+H165</f>
        <v>0</v>
      </c>
      <c r="I166" s="71">
        <f>I162+I164+I165</f>
        <v>0</v>
      </c>
      <c r="J166" s="71">
        <f>J162+J164+J165+J163</f>
        <v>1689600</v>
      </c>
      <c r="K166" s="71">
        <f>K162+K164+K165+K163</f>
        <v>1639600</v>
      </c>
      <c r="L166" s="71">
        <f>L162+L164+L165</f>
        <v>0</v>
      </c>
      <c r="M166" s="71">
        <f>M162+M164+M165</f>
        <v>0</v>
      </c>
      <c r="N166" s="85">
        <v>0</v>
      </c>
      <c r="O166" s="71">
        <f t="shared" ref="O166:X166" si="100">O162+O164+O165</f>
        <v>0</v>
      </c>
      <c r="P166" s="71">
        <f t="shared" si="100"/>
        <v>0</v>
      </c>
      <c r="Q166" s="71">
        <f t="shared" si="100"/>
        <v>0</v>
      </c>
      <c r="R166" s="71">
        <f t="shared" si="100"/>
        <v>0</v>
      </c>
      <c r="S166" s="71">
        <f t="shared" si="100"/>
        <v>0</v>
      </c>
      <c r="T166" s="71">
        <f t="shared" si="100"/>
        <v>0</v>
      </c>
      <c r="U166" s="71">
        <f t="shared" si="100"/>
        <v>0</v>
      </c>
      <c r="V166" s="123">
        <f t="shared" si="100"/>
        <v>0</v>
      </c>
      <c r="W166" s="123">
        <f t="shared" si="100"/>
        <v>0</v>
      </c>
      <c r="X166" s="123">
        <f t="shared" si="100"/>
        <v>0</v>
      </c>
      <c r="Y166" s="123">
        <f ca="1">Y162+Y165</f>
        <v>0</v>
      </c>
      <c r="Z166" s="123">
        <f ca="1">Z162+Z165</f>
        <v>0</v>
      </c>
      <c r="AA166" s="123">
        <f>C166+L166</f>
        <v>3288100</v>
      </c>
      <c r="AB166" s="123">
        <f>D166+M166</f>
        <v>2825300</v>
      </c>
      <c r="AC166" s="124">
        <f t="shared" si="99"/>
        <v>85.925002280952526</v>
      </c>
    </row>
    <row r="167" spans="1:32" s="61" customFormat="1" ht="29.25" customHeight="1" x14ac:dyDescent="0.2">
      <c r="A167" s="148" t="s">
        <v>204</v>
      </c>
      <c r="B167" s="149"/>
      <c r="C167" s="68">
        <f>C161+C166</f>
        <v>524589878.26999998</v>
      </c>
      <c r="D167" s="68">
        <f>D161+D166</f>
        <v>348091638.84000003</v>
      </c>
      <c r="E167" s="83">
        <f>D167/C167*100</f>
        <v>66.35500478734771</v>
      </c>
      <c r="F167" s="68">
        <f t="shared" ref="F167:M167" si="101">F161+F166</f>
        <v>355088720.26999998</v>
      </c>
      <c r="G167" s="68">
        <f t="shared" si="101"/>
        <v>246272180.45000002</v>
      </c>
      <c r="H167" s="68">
        <f t="shared" si="101"/>
        <v>32584960</v>
      </c>
      <c r="I167" s="68">
        <f t="shared" si="101"/>
        <v>19206971.500000004</v>
      </c>
      <c r="J167" s="68">
        <f t="shared" si="101"/>
        <v>4945343</v>
      </c>
      <c r="K167" s="123">
        <f t="shared" si="101"/>
        <v>2536319.56</v>
      </c>
      <c r="L167" s="68">
        <f t="shared" si="101"/>
        <v>58422019</v>
      </c>
      <c r="M167" s="68">
        <f t="shared" si="101"/>
        <v>13888656.129999999</v>
      </c>
      <c r="N167" s="83">
        <f>M167/L167*100</f>
        <v>23.772982118266057</v>
      </c>
      <c r="O167" s="68">
        <f t="shared" ref="O167:AB167" si="102">O161+O166</f>
        <v>6949600</v>
      </c>
      <c r="P167" s="68">
        <f t="shared" si="102"/>
        <v>5314797.82</v>
      </c>
      <c r="Q167" s="68">
        <f t="shared" si="102"/>
        <v>1156300</v>
      </c>
      <c r="R167" s="68">
        <f t="shared" si="102"/>
        <v>910474.42999999993</v>
      </c>
      <c r="S167" s="68">
        <f t="shared" si="102"/>
        <v>409700</v>
      </c>
      <c r="T167" s="68">
        <f t="shared" si="102"/>
        <v>103147.26000000001</v>
      </c>
      <c r="U167" s="68">
        <f t="shared" si="102"/>
        <v>51472419</v>
      </c>
      <c r="V167" s="123">
        <f t="shared" si="102"/>
        <v>8573858.3099999987</v>
      </c>
      <c r="W167" s="123">
        <f t="shared" si="102"/>
        <v>51431012</v>
      </c>
      <c r="X167" s="123">
        <f t="shared" si="102"/>
        <v>7169505</v>
      </c>
      <c r="Y167" s="123">
        <f t="shared" ca="1" si="102"/>
        <v>342148352.97000003</v>
      </c>
      <c r="Z167" s="123">
        <f t="shared" ca="1" si="102"/>
        <v>342148352.97000003</v>
      </c>
      <c r="AA167" s="123">
        <f t="shared" si="102"/>
        <v>583011897.26999998</v>
      </c>
      <c r="AB167" s="123">
        <f t="shared" si="102"/>
        <v>361980294.96999997</v>
      </c>
      <c r="AC167" s="124">
        <f t="shared" si="99"/>
        <v>62.08797739205697</v>
      </c>
    </row>
    <row r="168" spans="1:32" s="1" customFormat="1" ht="9" customHeight="1" x14ac:dyDescent="0.2">
      <c r="A168" s="2"/>
      <c r="C168" s="6"/>
      <c r="D168" s="6"/>
      <c r="E168" s="3"/>
      <c r="F168" s="6"/>
      <c r="G168" s="6"/>
      <c r="H168" s="6"/>
      <c r="I168" s="6"/>
      <c r="J168" s="6"/>
      <c r="K168" s="6"/>
      <c r="L168" s="6"/>
      <c r="M168" s="6"/>
      <c r="N168" s="3"/>
      <c r="O168" s="6"/>
      <c r="P168" s="6"/>
      <c r="Q168" s="6"/>
      <c r="R168" s="6"/>
      <c r="S168" s="6"/>
      <c r="T168" s="6"/>
      <c r="U168" s="6"/>
      <c r="V168" s="6"/>
      <c r="W168" s="132"/>
      <c r="X168" s="132"/>
      <c r="Y168" s="6"/>
      <c r="Z168" s="6"/>
      <c r="AA168" s="26"/>
      <c r="AB168" s="6"/>
      <c r="AC168" s="3"/>
      <c r="AD168" s="6"/>
      <c r="AE168" s="6"/>
      <c r="AF168" s="6"/>
    </row>
    <row r="169" spans="1:32" s="1" customFormat="1" ht="13.5" customHeight="1" x14ac:dyDescent="0.2">
      <c r="A169" s="2"/>
      <c r="C169" s="6"/>
      <c r="D169" s="6"/>
      <c r="E169" s="3"/>
      <c r="F169" s="6"/>
      <c r="G169" s="6"/>
      <c r="H169" s="6"/>
      <c r="I169" s="6"/>
      <c r="J169" s="6"/>
      <c r="K169" s="6"/>
      <c r="L169" s="6"/>
      <c r="M169" s="6"/>
      <c r="N169" s="3"/>
      <c r="O169" s="6"/>
      <c r="P169" s="6"/>
      <c r="Q169" s="6"/>
      <c r="R169" s="6"/>
      <c r="S169" s="6"/>
      <c r="T169" s="6"/>
      <c r="U169" s="6"/>
      <c r="V169" s="6"/>
      <c r="W169" s="132"/>
      <c r="X169" s="132"/>
      <c r="Y169" s="6"/>
      <c r="Z169" s="6"/>
      <c r="AA169" s="26"/>
      <c r="AB169" s="6"/>
      <c r="AC169" s="3"/>
      <c r="AD169" s="6"/>
      <c r="AE169" s="6"/>
      <c r="AF169" s="6"/>
    </row>
    <row r="170" spans="1:32" s="126" customFormat="1" ht="17.25" customHeight="1" x14ac:dyDescent="0.25">
      <c r="B170" s="146" t="s">
        <v>336</v>
      </c>
      <c r="C170" s="127"/>
      <c r="D170" s="127"/>
      <c r="G170" s="128"/>
      <c r="H170" s="129"/>
      <c r="L170" s="129"/>
      <c r="N170" s="130"/>
      <c r="O170" s="147" t="s">
        <v>337</v>
      </c>
    </row>
    <row r="171" spans="1:32" s="1" customFormat="1" x14ac:dyDescent="0.2">
      <c r="A171" s="2"/>
      <c r="C171" s="6"/>
      <c r="D171" s="6"/>
      <c r="E171" s="3"/>
      <c r="F171" s="6"/>
      <c r="G171" s="6"/>
      <c r="H171" s="6"/>
      <c r="I171" s="6"/>
      <c r="J171" s="6"/>
      <c r="K171" s="6"/>
      <c r="L171" s="6"/>
      <c r="M171" s="6"/>
      <c r="N171" s="3"/>
      <c r="O171" s="6"/>
      <c r="P171" s="6"/>
      <c r="Q171" s="6"/>
      <c r="R171" s="6"/>
      <c r="S171" s="6"/>
      <c r="T171" s="6"/>
      <c r="U171" s="6"/>
      <c r="V171" s="6"/>
      <c r="W171" s="132"/>
      <c r="X171" s="132"/>
      <c r="Y171" s="6"/>
      <c r="Z171" s="6"/>
      <c r="AA171" s="26"/>
      <c r="AB171" s="6"/>
      <c r="AC171" s="3"/>
    </row>
    <row r="172" spans="1:32" s="1" customFormat="1" x14ac:dyDescent="0.2">
      <c r="A172" s="2"/>
      <c r="C172" s="6"/>
      <c r="D172" s="6"/>
      <c r="E172" s="3"/>
      <c r="F172" s="6"/>
      <c r="G172" s="6"/>
      <c r="H172" s="6"/>
      <c r="I172" s="6"/>
      <c r="J172" s="6"/>
      <c r="K172" s="6"/>
      <c r="L172" s="6"/>
      <c r="M172" s="6"/>
      <c r="N172" s="3"/>
      <c r="O172" s="6"/>
      <c r="P172" s="6"/>
      <c r="Q172" s="6"/>
      <c r="R172" s="6"/>
      <c r="S172" s="6"/>
      <c r="T172" s="6"/>
      <c r="U172" s="6"/>
      <c r="V172" s="6"/>
      <c r="W172" s="132"/>
      <c r="X172" s="132"/>
      <c r="Y172" s="6"/>
      <c r="Z172" s="6"/>
      <c r="AA172" s="26"/>
      <c r="AB172" s="6"/>
      <c r="AC172" s="3"/>
    </row>
    <row r="173" spans="1:32" s="1" customFormat="1" x14ac:dyDescent="0.2">
      <c r="A173" s="2"/>
      <c r="C173" s="6"/>
      <c r="D173" s="6"/>
      <c r="E173" s="3"/>
      <c r="F173" s="6"/>
      <c r="G173" s="6"/>
      <c r="H173" s="6"/>
      <c r="I173" s="6"/>
      <c r="J173" s="6"/>
      <c r="K173" s="6"/>
      <c r="L173" s="6"/>
      <c r="M173" s="6"/>
      <c r="N173" s="3"/>
      <c r="O173" s="6"/>
      <c r="P173" s="6"/>
      <c r="Q173" s="6"/>
      <c r="R173" s="6"/>
      <c r="S173" s="6"/>
      <c r="T173" s="6"/>
      <c r="U173" s="6"/>
      <c r="V173" s="6"/>
      <c r="W173" s="132"/>
      <c r="X173" s="132"/>
      <c r="Y173" s="6"/>
      <c r="Z173" s="6"/>
      <c r="AA173" s="26"/>
      <c r="AB173" s="6"/>
      <c r="AC173" s="3"/>
    </row>
    <row r="174" spans="1:32" s="1" customFormat="1" x14ac:dyDescent="0.2">
      <c r="A174" s="2"/>
      <c r="C174" s="6"/>
      <c r="D174" s="6"/>
      <c r="E174" s="3"/>
      <c r="F174" s="6"/>
      <c r="G174" s="6"/>
      <c r="H174" s="6"/>
      <c r="I174" s="6"/>
      <c r="J174" s="6"/>
      <c r="K174" s="6"/>
      <c r="L174" s="6"/>
      <c r="M174" s="6"/>
      <c r="N174" s="3"/>
      <c r="O174" s="6"/>
      <c r="P174" s="6"/>
      <c r="Q174" s="6"/>
      <c r="R174" s="6"/>
      <c r="S174" s="6"/>
      <c r="T174" s="6"/>
      <c r="U174" s="6"/>
      <c r="V174" s="6"/>
      <c r="W174" s="132"/>
      <c r="X174" s="132"/>
      <c r="Y174" s="6"/>
      <c r="Z174" s="6"/>
      <c r="AA174" s="26"/>
      <c r="AB174" s="6"/>
      <c r="AC174" s="3"/>
    </row>
    <row r="175" spans="1:32" s="1" customFormat="1" x14ac:dyDescent="0.2">
      <c r="A175" s="2"/>
      <c r="C175" s="6"/>
      <c r="D175" s="6"/>
      <c r="E175" s="3"/>
      <c r="F175" s="6"/>
      <c r="G175" s="6"/>
      <c r="H175" s="6"/>
      <c r="I175" s="6"/>
      <c r="J175" s="6"/>
      <c r="K175" s="6"/>
      <c r="L175" s="6"/>
      <c r="M175" s="6"/>
      <c r="N175" s="3"/>
      <c r="O175" s="6"/>
      <c r="P175" s="6"/>
      <c r="Q175" s="6"/>
      <c r="R175" s="6"/>
      <c r="S175" s="6"/>
      <c r="T175" s="6"/>
      <c r="U175" s="6"/>
      <c r="V175" s="6"/>
      <c r="W175" s="132"/>
      <c r="X175" s="132"/>
      <c r="Y175" s="6"/>
      <c r="Z175" s="6"/>
      <c r="AA175" s="26"/>
      <c r="AB175" s="6"/>
      <c r="AC175" s="3"/>
    </row>
    <row r="176" spans="1:32" s="1" customFormat="1" x14ac:dyDescent="0.2">
      <c r="A176" s="2"/>
      <c r="C176" s="6"/>
      <c r="D176" s="6"/>
      <c r="E176" s="3"/>
      <c r="F176" s="6"/>
      <c r="G176" s="6"/>
      <c r="H176" s="6"/>
      <c r="I176" s="6"/>
      <c r="J176" s="6"/>
      <c r="K176" s="6"/>
      <c r="L176" s="6"/>
      <c r="M176" s="6"/>
      <c r="N176" s="3"/>
      <c r="O176" s="6"/>
      <c r="P176" s="6"/>
      <c r="Q176" s="6"/>
      <c r="R176" s="6"/>
      <c r="S176" s="6"/>
      <c r="T176" s="6"/>
      <c r="U176" s="6"/>
      <c r="V176" s="6"/>
      <c r="W176" s="132"/>
      <c r="X176" s="132"/>
      <c r="Y176" s="6"/>
      <c r="Z176" s="6"/>
      <c r="AA176" s="26"/>
      <c r="AB176" s="6"/>
      <c r="AC176" s="3"/>
    </row>
    <row r="177" spans="1:29" s="1" customFormat="1" x14ac:dyDescent="0.2">
      <c r="A177" s="2"/>
      <c r="C177" s="6"/>
      <c r="D177" s="6"/>
      <c r="E177" s="3"/>
      <c r="F177" s="6"/>
      <c r="G177" s="6"/>
      <c r="H177" s="6"/>
      <c r="I177" s="6"/>
      <c r="J177" s="6"/>
      <c r="K177" s="6"/>
      <c r="L177" s="6"/>
      <c r="M177" s="6"/>
      <c r="N177" s="3"/>
      <c r="O177" s="6"/>
      <c r="P177" s="6"/>
      <c r="Q177" s="6"/>
      <c r="R177" s="6"/>
      <c r="S177" s="6"/>
      <c r="T177" s="6"/>
      <c r="U177" s="6"/>
      <c r="V177" s="6"/>
      <c r="W177" s="132"/>
      <c r="X177" s="132"/>
      <c r="Y177" s="6"/>
      <c r="Z177" s="6"/>
      <c r="AA177" s="26"/>
      <c r="AB177" s="6"/>
      <c r="AC177" s="3"/>
    </row>
    <row r="178" spans="1:29" s="1" customFormat="1" x14ac:dyDescent="0.2">
      <c r="A178" s="2"/>
      <c r="C178" s="6"/>
      <c r="D178" s="6"/>
      <c r="E178" s="3"/>
      <c r="F178" s="6"/>
      <c r="G178" s="6"/>
      <c r="H178" s="6"/>
      <c r="I178" s="6"/>
      <c r="J178" s="6"/>
      <c r="K178" s="6"/>
      <c r="L178" s="6"/>
      <c r="M178" s="6"/>
      <c r="N178" s="3"/>
      <c r="O178" s="6"/>
      <c r="P178" s="6"/>
      <c r="Q178" s="6"/>
      <c r="R178" s="6"/>
      <c r="S178" s="6"/>
      <c r="T178" s="6"/>
      <c r="U178" s="6"/>
      <c r="V178" s="6"/>
      <c r="W178" s="132"/>
      <c r="X178" s="132"/>
      <c r="Y178" s="6"/>
      <c r="Z178" s="6"/>
      <c r="AA178" s="26"/>
      <c r="AB178" s="6"/>
      <c r="AC178" s="3"/>
    </row>
    <row r="179" spans="1:29" s="1" customFormat="1" x14ac:dyDescent="0.2">
      <c r="A179" s="2"/>
      <c r="C179" s="6"/>
      <c r="D179" s="6"/>
      <c r="E179" s="3"/>
      <c r="F179" s="6"/>
      <c r="G179" s="6"/>
      <c r="H179" s="6"/>
      <c r="I179" s="6"/>
      <c r="J179" s="6"/>
      <c r="K179" s="6"/>
      <c r="L179" s="6"/>
      <c r="M179" s="6"/>
      <c r="N179" s="3"/>
      <c r="O179" s="6"/>
      <c r="P179" s="6"/>
      <c r="Q179" s="6"/>
      <c r="R179" s="6"/>
      <c r="S179" s="6"/>
      <c r="T179" s="6"/>
      <c r="U179" s="6"/>
      <c r="V179" s="6"/>
      <c r="W179" s="132"/>
      <c r="X179" s="132"/>
      <c r="Y179" s="6"/>
      <c r="Z179" s="6"/>
      <c r="AA179" s="26"/>
      <c r="AB179" s="6"/>
      <c r="AC179" s="3"/>
    </row>
    <row r="180" spans="1:29" s="1" customFormat="1" x14ac:dyDescent="0.2">
      <c r="A180" s="2"/>
      <c r="C180" s="6"/>
      <c r="D180" s="6"/>
      <c r="E180" s="3"/>
      <c r="F180" s="6"/>
      <c r="G180" s="6"/>
      <c r="H180" s="6"/>
      <c r="I180" s="6"/>
      <c r="J180" s="6"/>
      <c r="K180" s="6"/>
      <c r="L180" s="6"/>
      <c r="M180" s="6"/>
      <c r="N180" s="3"/>
      <c r="O180" s="6"/>
      <c r="P180" s="6"/>
      <c r="Q180" s="6"/>
      <c r="R180" s="6"/>
      <c r="S180" s="6"/>
      <c r="T180" s="6"/>
      <c r="U180" s="6"/>
      <c r="V180" s="6"/>
      <c r="W180" s="132"/>
      <c r="X180" s="132"/>
      <c r="Y180" s="6"/>
      <c r="Z180" s="6"/>
      <c r="AA180" s="26"/>
      <c r="AB180" s="6"/>
      <c r="AC180" s="3"/>
    </row>
    <row r="181" spans="1:29" s="1" customFormat="1" x14ac:dyDescent="0.2">
      <c r="A181" s="2"/>
      <c r="C181" s="6"/>
      <c r="D181" s="6"/>
      <c r="E181" s="3"/>
      <c r="F181" s="6"/>
      <c r="G181" s="6"/>
      <c r="H181" s="6"/>
      <c r="I181" s="6"/>
      <c r="J181" s="6"/>
      <c r="K181" s="6"/>
      <c r="L181" s="6"/>
      <c r="M181" s="6"/>
      <c r="N181" s="3"/>
      <c r="O181" s="6"/>
      <c r="P181" s="6"/>
      <c r="Q181" s="6"/>
      <c r="R181" s="6"/>
      <c r="S181" s="6"/>
      <c r="T181" s="6"/>
      <c r="U181" s="6"/>
      <c r="V181" s="6"/>
      <c r="W181" s="132"/>
      <c r="X181" s="132"/>
      <c r="Y181" s="6"/>
      <c r="Z181" s="6"/>
      <c r="AA181" s="26"/>
      <c r="AB181" s="6"/>
      <c r="AC181" s="3"/>
    </row>
    <row r="182" spans="1:29" s="1" customFormat="1" x14ac:dyDescent="0.2">
      <c r="A182" s="2"/>
      <c r="C182" s="6"/>
      <c r="D182" s="6"/>
      <c r="E182" s="3"/>
      <c r="F182" s="6"/>
      <c r="G182" s="6"/>
      <c r="H182" s="6"/>
      <c r="I182" s="6"/>
      <c r="J182" s="6"/>
      <c r="K182" s="6"/>
      <c r="L182" s="6"/>
      <c r="M182" s="6"/>
      <c r="N182" s="3"/>
      <c r="O182" s="6"/>
      <c r="P182" s="6"/>
      <c r="Q182" s="6"/>
      <c r="R182" s="6"/>
      <c r="S182" s="6"/>
      <c r="T182" s="6"/>
      <c r="U182" s="6"/>
      <c r="V182" s="6"/>
      <c r="W182" s="132"/>
      <c r="X182" s="132"/>
      <c r="Y182" s="6"/>
      <c r="Z182" s="6"/>
      <c r="AA182" s="26"/>
      <c r="AB182" s="6"/>
      <c r="AC182" s="3"/>
    </row>
    <row r="183" spans="1:29" s="1" customFormat="1" x14ac:dyDescent="0.2">
      <c r="A183" s="2"/>
      <c r="C183" s="6"/>
      <c r="D183" s="6"/>
      <c r="E183" s="3"/>
      <c r="F183" s="6"/>
      <c r="G183" s="6"/>
      <c r="H183" s="6"/>
      <c r="I183" s="6"/>
      <c r="J183" s="6"/>
      <c r="K183" s="6"/>
      <c r="L183" s="6"/>
      <c r="M183" s="6"/>
      <c r="N183" s="3"/>
      <c r="O183" s="6"/>
      <c r="P183" s="6"/>
      <c r="Q183" s="6"/>
      <c r="R183" s="6"/>
      <c r="S183" s="6"/>
      <c r="T183" s="6"/>
      <c r="U183" s="6"/>
      <c r="V183" s="6"/>
      <c r="W183" s="132"/>
      <c r="X183" s="132"/>
      <c r="Y183" s="6"/>
      <c r="Z183" s="6"/>
      <c r="AA183" s="26"/>
      <c r="AB183" s="6"/>
      <c r="AC183" s="3"/>
    </row>
    <row r="184" spans="1:29" s="1" customFormat="1" x14ac:dyDescent="0.2">
      <c r="A184" s="2"/>
      <c r="C184" s="6"/>
      <c r="D184" s="6"/>
      <c r="E184" s="3"/>
      <c r="F184" s="6"/>
      <c r="G184" s="6"/>
      <c r="H184" s="6"/>
      <c r="I184" s="6"/>
      <c r="J184" s="6"/>
      <c r="K184" s="6"/>
      <c r="L184" s="6"/>
      <c r="M184" s="6"/>
      <c r="N184" s="3"/>
      <c r="O184" s="6"/>
      <c r="P184" s="6"/>
      <c r="Q184" s="6"/>
      <c r="R184" s="6"/>
      <c r="S184" s="6"/>
      <c r="T184" s="6"/>
      <c r="U184" s="6"/>
      <c r="V184" s="6"/>
      <c r="W184" s="132"/>
      <c r="X184" s="132"/>
      <c r="Y184" s="6"/>
      <c r="Z184" s="6"/>
      <c r="AA184" s="26"/>
      <c r="AB184" s="6"/>
      <c r="AC184" s="3"/>
    </row>
    <row r="185" spans="1:29" s="1" customFormat="1" x14ac:dyDescent="0.2">
      <c r="A185" s="2"/>
      <c r="C185" s="6"/>
      <c r="D185" s="6"/>
      <c r="E185" s="3"/>
      <c r="F185" s="6"/>
      <c r="G185" s="6"/>
      <c r="H185" s="6"/>
      <c r="I185" s="6"/>
      <c r="J185" s="6"/>
      <c r="K185" s="6"/>
      <c r="L185" s="6"/>
      <c r="M185" s="6"/>
      <c r="N185" s="3"/>
      <c r="O185" s="6"/>
      <c r="P185" s="6"/>
      <c r="Q185" s="6"/>
      <c r="R185" s="6"/>
      <c r="S185" s="6"/>
      <c r="T185" s="6"/>
      <c r="U185" s="6"/>
      <c r="V185" s="6"/>
      <c r="W185" s="132"/>
      <c r="X185" s="132"/>
      <c r="Y185" s="6"/>
      <c r="Z185" s="6"/>
      <c r="AA185" s="26"/>
      <c r="AB185" s="6"/>
      <c r="AC185" s="3"/>
    </row>
    <row r="186" spans="1:29" s="1" customFormat="1" x14ac:dyDescent="0.2">
      <c r="A186" s="2"/>
      <c r="C186" s="6"/>
      <c r="D186" s="6"/>
      <c r="E186" s="3"/>
      <c r="F186" s="6"/>
      <c r="G186" s="6"/>
      <c r="H186" s="6"/>
      <c r="I186" s="6"/>
      <c r="J186" s="6"/>
      <c r="K186" s="6"/>
      <c r="L186" s="6"/>
      <c r="M186" s="6"/>
      <c r="N186" s="3"/>
      <c r="O186" s="6"/>
      <c r="P186" s="6"/>
      <c r="Q186" s="6"/>
      <c r="R186" s="6"/>
      <c r="S186" s="6"/>
      <c r="T186" s="6"/>
      <c r="U186" s="6"/>
      <c r="V186" s="6"/>
      <c r="W186" s="132"/>
      <c r="X186" s="132"/>
      <c r="Y186" s="6"/>
      <c r="Z186" s="6"/>
      <c r="AA186" s="26"/>
      <c r="AB186" s="6"/>
      <c r="AC186" s="3"/>
    </row>
    <row r="187" spans="1:29" s="1" customFormat="1" x14ac:dyDescent="0.2">
      <c r="A187" s="2"/>
      <c r="C187" s="6"/>
      <c r="D187" s="6"/>
      <c r="E187" s="3"/>
      <c r="F187" s="6"/>
      <c r="G187" s="6"/>
      <c r="H187" s="6"/>
      <c r="I187" s="6"/>
      <c r="J187" s="6"/>
      <c r="K187" s="6"/>
      <c r="L187" s="6"/>
      <c r="M187" s="6"/>
      <c r="N187" s="3"/>
      <c r="O187" s="6"/>
      <c r="P187" s="6"/>
      <c r="Q187" s="6"/>
      <c r="R187" s="6"/>
      <c r="S187" s="6"/>
      <c r="T187" s="6"/>
      <c r="U187" s="6"/>
      <c r="V187" s="6"/>
      <c r="W187" s="132"/>
      <c r="X187" s="132"/>
      <c r="Y187" s="6"/>
      <c r="Z187" s="6"/>
      <c r="AA187" s="26"/>
      <c r="AB187" s="6"/>
      <c r="AC187" s="3"/>
    </row>
    <row r="188" spans="1:29" s="1" customFormat="1" x14ac:dyDescent="0.2">
      <c r="A188" s="2"/>
      <c r="C188" s="6"/>
      <c r="D188" s="6"/>
      <c r="E188" s="3"/>
      <c r="F188" s="6"/>
      <c r="G188" s="6"/>
      <c r="H188" s="6"/>
      <c r="I188" s="6"/>
      <c r="J188" s="6"/>
      <c r="K188" s="6"/>
      <c r="L188" s="6"/>
      <c r="M188" s="6"/>
      <c r="N188" s="3"/>
      <c r="O188" s="6"/>
      <c r="P188" s="6"/>
      <c r="Q188" s="6"/>
      <c r="R188" s="6"/>
      <c r="S188" s="6"/>
      <c r="T188" s="6"/>
      <c r="U188" s="6"/>
      <c r="V188" s="6"/>
      <c r="W188" s="132"/>
      <c r="X188" s="132"/>
      <c r="Y188" s="6"/>
      <c r="Z188" s="6"/>
      <c r="AA188" s="26"/>
      <c r="AB188" s="6"/>
      <c r="AC188" s="3"/>
    </row>
    <row r="189" spans="1:29" s="1" customFormat="1" x14ac:dyDescent="0.2">
      <c r="A189" s="2"/>
      <c r="C189" s="6"/>
      <c r="D189" s="6"/>
      <c r="E189" s="3"/>
      <c r="F189" s="6"/>
      <c r="G189" s="6"/>
      <c r="H189" s="6"/>
      <c r="I189" s="6"/>
      <c r="J189" s="6"/>
      <c r="K189" s="6"/>
      <c r="L189" s="6"/>
      <c r="M189" s="6"/>
      <c r="N189" s="3"/>
      <c r="O189" s="6"/>
      <c r="P189" s="6"/>
      <c r="Q189" s="6"/>
      <c r="R189" s="6"/>
      <c r="S189" s="6"/>
      <c r="T189" s="6"/>
      <c r="U189" s="6"/>
      <c r="V189" s="6"/>
      <c r="W189" s="132"/>
      <c r="X189" s="132"/>
      <c r="Y189" s="6"/>
      <c r="Z189" s="6"/>
      <c r="AA189" s="26"/>
      <c r="AB189" s="6"/>
      <c r="AC189" s="3"/>
    </row>
    <row r="190" spans="1:29" s="1" customFormat="1" x14ac:dyDescent="0.2">
      <c r="A190" s="2"/>
      <c r="C190" s="6"/>
      <c r="D190" s="6"/>
      <c r="E190" s="3"/>
      <c r="F190" s="6"/>
      <c r="G190" s="6"/>
      <c r="H190" s="6"/>
      <c r="I190" s="6"/>
      <c r="J190" s="6"/>
      <c r="K190" s="6"/>
      <c r="L190" s="6"/>
      <c r="M190" s="6"/>
      <c r="N190" s="3"/>
      <c r="O190" s="6"/>
      <c r="P190" s="6"/>
      <c r="Q190" s="6"/>
      <c r="R190" s="6"/>
      <c r="S190" s="6"/>
      <c r="T190" s="6"/>
      <c r="U190" s="6"/>
      <c r="V190" s="6"/>
      <c r="W190" s="132"/>
      <c r="X190" s="132"/>
      <c r="Y190" s="6"/>
      <c r="Z190" s="6"/>
      <c r="AA190" s="26"/>
      <c r="AB190" s="6"/>
      <c r="AC190" s="3"/>
    </row>
    <row r="191" spans="1:29" s="1" customFormat="1" x14ac:dyDescent="0.2">
      <c r="A191" s="2"/>
      <c r="C191" s="6"/>
      <c r="D191" s="6"/>
      <c r="E191" s="3"/>
      <c r="F191" s="6"/>
      <c r="G191" s="6"/>
      <c r="H191" s="6"/>
      <c r="I191" s="6"/>
      <c r="J191" s="6"/>
      <c r="K191" s="6"/>
      <c r="L191" s="6"/>
      <c r="M191" s="6"/>
      <c r="N191" s="3"/>
      <c r="O191" s="6"/>
      <c r="P191" s="6"/>
      <c r="Q191" s="6"/>
      <c r="R191" s="6"/>
      <c r="S191" s="6"/>
      <c r="T191" s="6"/>
      <c r="U191" s="6"/>
      <c r="V191" s="6"/>
      <c r="W191" s="132"/>
      <c r="X191" s="132"/>
      <c r="Y191" s="6"/>
      <c r="Z191" s="6"/>
      <c r="AA191" s="26"/>
      <c r="AB191" s="6"/>
      <c r="AC191" s="3"/>
    </row>
    <row r="192" spans="1:29" s="1" customFormat="1" x14ac:dyDescent="0.2">
      <c r="A192" s="2"/>
      <c r="C192" s="6"/>
      <c r="D192" s="6"/>
      <c r="E192" s="3"/>
      <c r="F192" s="6"/>
      <c r="G192" s="6"/>
      <c r="H192" s="6"/>
      <c r="I192" s="6"/>
      <c r="J192" s="6"/>
      <c r="K192" s="6"/>
      <c r="L192" s="6"/>
      <c r="M192" s="6"/>
      <c r="N192" s="3"/>
      <c r="O192" s="6"/>
      <c r="P192" s="6"/>
      <c r="Q192" s="6"/>
      <c r="R192" s="6"/>
      <c r="S192" s="6"/>
      <c r="T192" s="6"/>
      <c r="U192" s="6"/>
      <c r="V192" s="6"/>
      <c r="W192" s="132"/>
      <c r="X192" s="132"/>
      <c r="Y192" s="6"/>
      <c r="Z192" s="6"/>
      <c r="AA192" s="26"/>
      <c r="AB192" s="6"/>
      <c r="AC192" s="3"/>
    </row>
    <row r="193" spans="1:29" s="1" customFormat="1" x14ac:dyDescent="0.2">
      <c r="A193" s="2"/>
      <c r="C193" s="6"/>
      <c r="D193" s="6"/>
      <c r="E193" s="3"/>
      <c r="F193" s="6"/>
      <c r="G193" s="6"/>
      <c r="H193" s="6"/>
      <c r="I193" s="6"/>
      <c r="J193" s="6"/>
      <c r="K193" s="6"/>
      <c r="L193" s="6"/>
      <c r="M193" s="6"/>
      <c r="N193" s="3"/>
      <c r="O193" s="6"/>
      <c r="P193" s="6"/>
      <c r="Q193" s="6"/>
      <c r="R193" s="6"/>
      <c r="S193" s="6"/>
      <c r="T193" s="6"/>
      <c r="U193" s="6"/>
      <c r="V193" s="6"/>
      <c r="W193" s="132"/>
      <c r="X193" s="132"/>
      <c r="Y193" s="6"/>
      <c r="Z193" s="6"/>
      <c r="AA193" s="26"/>
      <c r="AB193" s="6"/>
      <c r="AC193" s="3"/>
    </row>
    <row r="194" spans="1:29" s="1" customFormat="1" x14ac:dyDescent="0.2">
      <c r="A194" s="2"/>
      <c r="C194" s="6"/>
      <c r="D194" s="6"/>
      <c r="E194" s="3"/>
      <c r="F194" s="6"/>
      <c r="G194" s="6"/>
      <c r="H194" s="6"/>
      <c r="I194" s="6"/>
      <c r="J194" s="6"/>
      <c r="K194" s="6"/>
      <c r="L194" s="6"/>
      <c r="M194" s="6"/>
      <c r="N194" s="3"/>
      <c r="O194" s="6"/>
      <c r="P194" s="6"/>
      <c r="Q194" s="6"/>
      <c r="R194" s="6"/>
      <c r="S194" s="6"/>
      <c r="T194" s="6"/>
      <c r="U194" s="6"/>
      <c r="V194" s="6"/>
      <c r="W194" s="132"/>
      <c r="X194" s="132"/>
      <c r="Y194" s="6"/>
      <c r="Z194" s="6"/>
      <c r="AA194" s="26"/>
      <c r="AB194" s="6"/>
      <c r="AC194" s="3"/>
    </row>
    <row r="195" spans="1:29" s="1" customFormat="1" x14ac:dyDescent="0.2">
      <c r="A195" s="2"/>
      <c r="C195" s="6"/>
      <c r="D195" s="6"/>
      <c r="E195" s="3"/>
      <c r="F195" s="6"/>
      <c r="G195" s="6"/>
      <c r="H195" s="6"/>
      <c r="I195" s="6"/>
      <c r="J195" s="6"/>
      <c r="K195" s="6"/>
      <c r="L195" s="6"/>
      <c r="M195" s="6"/>
      <c r="N195" s="3"/>
      <c r="O195" s="6"/>
      <c r="P195" s="6"/>
      <c r="Q195" s="6"/>
      <c r="R195" s="6"/>
      <c r="S195" s="6"/>
      <c r="T195" s="6"/>
      <c r="U195" s="6"/>
      <c r="V195" s="6"/>
      <c r="W195" s="132"/>
      <c r="X195" s="132"/>
      <c r="Y195" s="6"/>
      <c r="Z195" s="6"/>
      <c r="AA195" s="26"/>
      <c r="AB195" s="6"/>
      <c r="AC195" s="3"/>
    </row>
    <row r="196" spans="1:29" s="1" customFormat="1" x14ac:dyDescent="0.2">
      <c r="A196" s="2"/>
      <c r="C196" s="6"/>
      <c r="D196" s="6"/>
      <c r="E196" s="3"/>
      <c r="F196" s="6"/>
      <c r="G196" s="6"/>
      <c r="H196" s="6"/>
      <c r="I196" s="6"/>
      <c r="J196" s="6"/>
      <c r="K196" s="6"/>
      <c r="L196" s="6"/>
      <c r="M196" s="6"/>
      <c r="N196" s="3"/>
      <c r="O196" s="6"/>
      <c r="P196" s="6"/>
      <c r="Q196" s="6"/>
      <c r="R196" s="6"/>
      <c r="S196" s="6"/>
      <c r="T196" s="6"/>
      <c r="U196" s="6"/>
      <c r="V196" s="6"/>
      <c r="W196" s="132"/>
      <c r="X196" s="132"/>
      <c r="Y196" s="6"/>
      <c r="Z196" s="6"/>
      <c r="AA196" s="26"/>
      <c r="AB196" s="6"/>
      <c r="AC196" s="3"/>
    </row>
    <row r="197" spans="1:29" s="1" customFormat="1" x14ac:dyDescent="0.2">
      <c r="A197" s="2"/>
      <c r="C197" s="6"/>
      <c r="D197" s="6"/>
      <c r="E197" s="3"/>
      <c r="F197" s="6"/>
      <c r="G197" s="6"/>
      <c r="H197" s="6"/>
      <c r="I197" s="6"/>
      <c r="J197" s="6"/>
      <c r="K197" s="6"/>
      <c r="L197" s="6"/>
      <c r="M197" s="6"/>
      <c r="N197" s="3"/>
      <c r="O197" s="6"/>
      <c r="P197" s="6"/>
      <c r="Q197" s="6"/>
      <c r="R197" s="6"/>
      <c r="S197" s="6"/>
      <c r="T197" s="6"/>
      <c r="U197" s="6"/>
      <c r="V197" s="6"/>
      <c r="W197" s="132"/>
      <c r="X197" s="132"/>
      <c r="Y197" s="6"/>
      <c r="Z197" s="6"/>
      <c r="AA197" s="26"/>
      <c r="AB197" s="6"/>
      <c r="AC197" s="3"/>
    </row>
    <row r="198" spans="1:29" s="1" customFormat="1" x14ac:dyDescent="0.2">
      <c r="A198" s="2"/>
      <c r="C198" s="6"/>
      <c r="D198" s="6"/>
      <c r="E198" s="3"/>
      <c r="F198" s="6"/>
      <c r="G198" s="6"/>
      <c r="H198" s="6"/>
      <c r="I198" s="6"/>
      <c r="J198" s="6"/>
      <c r="K198" s="6"/>
      <c r="L198" s="6"/>
      <c r="M198" s="6"/>
      <c r="N198" s="3"/>
      <c r="O198" s="6"/>
      <c r="P198" s="6"/>
      <c r="Q198" s="6"/>
      <c r="R198" s="6"/>
      <c r="S198" s="6"/>
      <c r="T198" s="6"/>
      <c r="U198" s="6"/>
      <c r="V198" s="6"/>
      <c r="W198" s="132"/>
      <c r="X198" s="132"/>
      <c r="Y198" s="6"/>
      <c r="Z198" s="6"/>
      <c r="AA198" s="26"/>
      <c r="AB198" s="6"/>
      <c r="AC198" s="3"/>
    </row>
    <row r="199" spans="1:29" s="1" customFormat="1" x14ac:dyDescent="0.2">
      <c r="A199" s="2"/>
      <c r="C199" s="6"/>
      <c r="D199" s="6"/>
      <c r="E199" s="3"/>
      <c r="F199" s="6"/>
      <c r="G199" s="6"/>
      <c r="H199" s="6"/>
      <c r="I199" s="6"/>
      <c r="J199" s="6"/>
      <c r="K199" s="6"/>
      <c r="L199" s="6"/>
      <c r="M199" s="6"/>
      <c r="N199" s="3"/>
      <c r="O199" s="6"/>
      <c r="P199" s="6"/>
      <c r="Q199" s="6"/>
      <c r="R199" s="6"/>
      <c r="S199" s="6"/>
      <c r="T199" s="6"/>
      <c r="U199" s="6"/>
      <c r="V199" s="6"/>
      <c r="W199" s="132"/>
      <c r="X199" s="132"/>
      <c r="Y199" s="6"/>
      <c r="Z199" s="6"/>
      <c r="AA199" s="26"/>
      <c r="AB199" s="6"/>
      <c r="AC199" s="3"/>
    </row>
    <row r="200" spans="1:29" s="1" customFormat="1" x14ac:dyDescent="0.2">
      <c r="A200" s="2"/>
      <c r="C200" s="6"/>
      <c r="D200" s="6"/>
      <c r="E200" s="3"/>
      <c r="F200" s="6"/>
      <c r="G200" s="6"/>
      <c r="H200" s="6"/>
      <c r="I200" s="6"/>
      <c r="J200" s="6"/>
      <c r="K200" s="6"/>
      <c r="L200" s="6"/>
      <c r="M200" s="6"/>
      <c r="N200" s="3"/>
      <c r="O200" s="6"/>
      <c r="P200" s="6"/>
      <c r="Q200" s="6"/>
      <c r="R200" s="6"/>
      <c r="S200" s="6"/>
      <c r="T200" s="6"/>
      <c r="U200" s="6"/>
      <c r="V200" s="6"/>
      <c r="W200" s="132"/>
      <c r="X200" s="132"/>
      <c r="Y200" s="6"/>
      <c r="Z200" s="6"/>
      <c r="AA200" s="26"/>
      <c r="AB200" s="6"/>
      <c r="AC200" s="3"/>
    </row>
    <row r="201" spans="1:29" s="1" customFormat="1" x14ac:dyDescent="0.2">
      <c r="A201" s="2"/>
      <c r="C201" s="6"/>
      <c r="D201" s="6"/>
      <c r="E201" s="3"/>
      <c r="F201" s="6"/>
      <c r="G201" s="6"/>
      <c r="H201" s="6"/>
      <c r="I201" s="6"/>
      <c r="J201" s="6"/>
      <c r="K201" s="6"/>
      <c r="L201" s="6"/>
      <c r="M201" s="6"/>
      <c r="N201" s="3"/>
      <c r="O201" s="6"/>
      <c r="P201" s="6"/>
      <c r="Q201" s="6"/>
      <c r="R201" s="6"/>
      <c r="S201" s="6"/>
      <c r="T201" s="6"/>
      <c r="U201" s="6"/>
      <c r="V201" s="6"/>
      <c r="W201" s="132"/>
      <c r="X201" s="132"/>
      <c r="Y201" s="6"/>
      <c r="Z201" s="6"/>
      <c r="AA201" s="26"/>
      <c r="AB201" s="6"/>
      <c r="AC201" s="3"/>
    </row>
    <row r="202" spans="1:29" s="1" customFormat="1" x14ac:dyDescent="0.2">
      <c r="A202" s="2"/>
      <c r="C202" s="6"/>
      <c r="D202" s="6"/>
      <c r="E202" s="3"/>
      <c r="F202" s="6"/>
      <c r="G202" s="6"/>
      <c r="H202" s="6"/>
      <c r="I202" s="6"/>
      <c r="J202" s="6"/>
      <c r="K202" s="6"/>
      <c r="L202" s="6"/>
      <c r="M202" s="6"/>
      <c r="N202" s="3"/>
      <c r="O202" s="6"/>
      <c r="P202" s="6"/>
      <c r="Q202" s="6"/>
      <c r="R202" s="6"/>
      <c r="S202" s="6"/>
      <c r="T202" s="6"/>
      <c r="U202" s="6"/>
      <c r="V202" s="6"/>
      <c r="W202" s="132"/>
      <c r="X202" s="132"/>
      <c r="Y202" s="6"/>
      <c r="Z202" s="6"/>
      <c r="AA202" s="26"/>
      <c r="AB202" s="6"/>
      <c r="AC202" s="3"/>
    </row>
    <row r="203" spans="1:29" s="1" customFormat="1" x14ac:dyDescent="0.2">
      <c r="A203" s="2"/>
      <c r="C203" s="6"/>
      <c r="D203" s="6"/>
      <c r="E203" s="3"/>
      <c r="F203" s="6"/>
      <c r="G203" s="6"/>
      <c r="H203" s="6"/>
      <c r="I203" s="6"/>
      <c r="J203" s="6"/>
      <c r="K203" s="6"/>
      <c r="L203" s="6"/>
      <c r="M203" s="6"/>
      <c r="N203" s="3"/>
      <c r="O203" s="6"/>
      <c r="P203" s="6"/>
      <c r="Q203" s="6"/>
      <c r="R203" s="6"/>
      <c r="S203" s="6"/>
      <c r="T203" s="6"/>
      <c r="U203" s="6"/>
      <c r="V203" s="6"/>
      <c r="W203" s="132"/>
      <c r="X203" s="132"/>
      <c r="Y203" s="6"/>
      <c r="Z203" s="6"/>
      <c r="AA203" s="26"/>
      <c r="AB203" s="6"/>
      <c r="AC203" s="3"/>
    </row>
    <row r="204" spans="1:29" s="1" customFormat="1" x14ac:dyDescent="0.2">
      <c r="A204" s="2"/>
      <c r="C204" s="6"/>
      <c r="D204" s="6"/>
      <c r="E204" s="3"/>
      <c r="F204" s="6"/>
      <c r="G204" s="6"/>
      <c r="H204" s="6"/>
      <c r="I204" s="6"/>
      <c r="J204" s="6"/>
      <c r="K204" s="6"/>
      <c r="L204" s="6"/>
      <c r="M204" s="6"/>
      <c r="N204" s="3"/>
      <c r="O204" s="6"/>
      <c r="P204" s="6"/>
      <c r="Q204" s="6"/>
      <c r="R204" s="6"/>
      <c r="S204" s="6"/>
      <c r="T204" s="6"/>
      <c r="U204" s="6"/>
      <c r="V204" s="6"/>
      <c r="W204" s="132"/>
      <c r="X204" s="132"/>
      <c r="Y204" s="6"/>
      <c r="Z204" s="6"/>
      <c r="AA204" s="26"/>
      <c r="AB204" s="6"/>
      <c r="AC204" s="3"/>
    </row>
    <row r="205" spans="1:29" s="1" customFormat="1" x14ac:dyDescent="0.2">
      <c r="A205" s="2"/>
      <c r="C205" s="6"/>
      <c r="D205" s="6"/>
      <c r="E205" s="3"/>
      <c r="F205" s="6"/>
      <c r="G205" s="6"/>
      <c r="H205" s="6"/>
      <c r="I205" s="6"/>
      <c r="J205" s="6"/>
      <c r="K205" s="6"/>
      <c r="L205" s="6"/>
      <c r="M205" s="6"/>
      <c r="N205" s="3"/>
      <c r="O205" s="6"/>
      <c r="P205" s="6"/>
      <c r="Q205" s="6"/>
      <c r="R205" s="6"/>
      <c r="S205" s="6"/>
      <c r="T205" s="6"/>
      <c r="U205" s="6"/>
      <c r="V205" s="6"/>
      <c r="W205" s="132"/>
      <c r="X205" s="132"/>
      <c r="Y205" s="6"/>
      <c r="Z205" s="6"/>
      <c r="AA205" s="26"/>
      <c r="AB205" s="6"/>
      <c r="AC205" s="3"/>
    </row>
    <row r="206" spans="1:29" s="1" customFormat="1" x14ac:dyDescent="0.2">
      <c r="A206" s="2"/>
      <c r="C206" s="6"/>
      <c r="D206" s="6"/>
      <c r="E206" s="3"/>
      <c r="F206" s="6"/>
      <c r="G206" s="6"/>
      <c r="H206" s="6"/>
      <c r="I206" s="6"/>
      <c r="J206" s="6"/>
      <c r="K206" s="6"/>
      <c r="L206" s="6"/>
      <c r="M206" s="6"/>
      <c r="N206" s="3"/>
      <c r="O206" s="6"/>
      <c r="P206" s="6"/>
      <c r="Q206" s="6"/>
      <c r="R206" s="6"/>
      <c r="S206" s="6"/>
      <c r="T206" s="6"/>
      <c r="U206" s="6"/>
      <c r="V206" s="6"/>
      <c r="W206" s="132"/>
      <c r="X206" s="132"/>
      <c r="Y206" s="6"/>
      <c r="Z206" s="6"/>
      <c r="AA206" s="26"/>
      <c r="AB206" s="6"/>
      <c r="AC206" s="3"/>
    </row>
    <row r="207" spans="1:29" s="1" customFormat="1" x14ac:dyDescent="0.2">
      <c r="A207" s="2"/>
      <c r="C207" s="6"/>
      <c r="D207" s="6"/>
      <c r="E207" s="3"/>
      <c r="F207" s="6"/>
      <c r="G207" s="6"/>
      <c r="H207" s="6"/>
      <c r="I207" s="6"/>
      <c r="J207" s="6"/>
      <c r="K207" s="6"/>
      <c r="L207" s="6"/>
      <c r="M207" s="6"/>
      <c r="N207" s="3"/>
      <c r="O207" s="6"/>
      <c r="P207" s="6"/>
      <c r="Q207" s="6"/>
      <c r="R207" s="6"/>
      <c r="S207" s="6"/>
      <c r="T207" s="6"/>
      <c r="U207" s="6"/>
      <c r="V207" s="6"/>
      <c r="W207" s="132"/>
      <c r="X207" s="132"/>
      <c r="Y207" s="6"/>
      <c r="Z207" s="6"/>
      <c r="AA207" s="26"/>
      <c r="AB207" s="6"/>
      <c r="AC207" s="3"/>
    </row>
    <row r="208" spans="1:29" s="1" customFormat="1" x14ac:dyDescent="0.2">
      <c r="A208" s="2"/>
      <c r="C208" s="6"/>
      <c r="D208" s="6"/>
      <c r="E208" s="3"/>
      <c r="F208" s="6"/>
      <c r="G208" s="6"/>
      <c r="H208" s="6"/>
      <c r="I208" s="6"/>
      <c r="J208" s="6"/>
      <c r="K208" s="6"/>
      <c r="L208" s="6"/>
      <c r="M208" s="6"/>
      <c r="N208" s="3"/>
      <c r="O208" s="6"/>
      <c r="P208" s="6"/>
      <c r="Q208" s="6"/>
      <c r="R208" s="6"/>
      <c r="S208" s="6"/>
      <c r="T208" s="6"/>
      <c r="U208" s="6"/>
      <c r="V208" s="6"/>
      <c r="W208" s="132"/>
      <c r="X208" s="132"/>
      <c r="Y208" s="6"/>
      <c r="Z208" s="6"/>
      <c r="AA208" s="26"/>
      <c r="AB208" s="6"/>
      <c r="AC208" s="3"/>
    </row>
    <row r="209" spans="1:29" s="1" customFormat="1" x14ac:dyDescent="0.2">
      <c r="A209" s="2"/>
      <c r="C209" s="6"/>
      <c r="D209" s="6"/>
      <c r="E209" s="3"/>
      <c r="F209" s="6"/>
      <c r="G209" s="6"/>
      <c r="H209" s="6"/>
      <c r="I209" s="6"/>
      <c r="J209" s="6"/>
      <c r="K209" s="6"/>
      <c r="L209" s="6"/>
      <c r="M209" s="6"/>
      <c r="N209" s="3"/>
      <c r="O209" s="6"/>
      <c r="P209" s="6"/>
      <c r="Q209" s="6"/>
      <c r="R209" s="6"/>
      <c r="S209" s="6"/>
      <c r="T209" s="6"/>
      <c r="U209" s="6"/>
      <c r="V209" s="6"/>
      <c r="W209" s="132"/>
      <c r="X209" s="132"/>
      <c r="Y209" s="6"/>
      <c r="Z209" s="6"/>
      <c r="AA209" s="26"/>
      <c r="AB209" s="6"/>
      <c r="AC209" s="3"/>
    </row>
    <row r="210" spans="1:29" s="1" customFormat="1" x14ac:dyDescent="0.2">
      <c r="A210" s="2"/>
      <c r="C210" s="6"/>
      <c r="D210" s="6"/>
      <c r="E210" s="3"/>
      <c r="F210" s="6"/>
      <c r="G210" s="6"/>
      <c r="H210" s="6"/>
      <c r="I210" s="6"/>
      <c r="J210" s="6"/>
      <c r="K210" s="6"/>
      <c r="L210" s="6"/>
      <c r="M210" s="6"/>
      <c r="N210" s="3"/>
      <c r="O210" s="6"/>
      <c r="P210" s="6"/>
      <c r="Q210" s="6"/>
      <c r="R210" s="6"/>
      <c r="S210" s="6"/>
      <c r="T210" s="6"/>
      <c r="U210" s="6"/>
      <c r="V210" s="6"/>
      <c r="W210" s="132"/>
      <c r="X210" s="132"/>
      <c r="Y210" s="6"/>
      <c r="Z210" s="6"/>
      <c r="AA210" s="26"/>
      <c r="AB210" s="6"/>
      <c r="AC210" s="3"/>
    </row>
    <row r="211" spans="1:29" s="1" customFormat="1" x14ac:dyDescent="0.2">
      <c r="A211" s="2"/>
      <c r="C211" s="6"/>
      <c r="D211" s="6"/>
      <c r="E211" s="3"/>
      <c r="F211" s="6"/>
      <c r="G211" s="6"/>
      <c r="H211" s="6"/>
      <c r="I211" s="6"/>
      <c r="J211" s="6"/>
      <c r="K211" s="6"/>
      <c r="L211" s="6"/>
      <c r="M211" s="6"/>
      <c r="N211" s="3"/>
      <c r="O211" s="6"/>
      <c r="P211" s="6"/>
      <c r="Q211" s="6"/>
      <c r="R211" s="6"/>
      <c r="S211" s="6"/>
      <c r="T211" s="6"/>
      <c r="U211" s="6"/>
      <c r="V211" s="6"/>
      <c r="W211" s="132"/>
      <c r="X211" s="132"/>
      <c r="Y211" s="6"/>
      <c r="Z211" s="6"/>
      <c r="AA211" s="26"/>
      <c r="AB211" s="6"/>
      <c r="AC211" s="3"/>
    </row>
    <row r="212" spans="1:29" s="1" customFormat="1" x14ac:dyDescent="0.2">
      <c r="A212" s="2"/>
      <c r="C212" s="6"/>
      <c r="D212" s="6"/>
      <c r="E212" s="3"/>
      <c r="F212" s="6"/>
      <c r="G212" s="6"/>
      <c r="H212" s="6"/>
      <c r="I212" s="6"/>
      <c r="J212" s="6"/>
      <c r="K212" s="6"/>
      <c r="L212" s="6"/>
      <c r="M212" s="6"/>
      <c r="N212" s="3"/>
      <c r="O212" s="6"/>
      <c r="P212" s="6"/>
      <c r="Q212" s="6"/>
      <c r="R212" s="6"/>
      <c r="S212" s="6"/>
      <c r="T212" s="6"/>
      <c r="U212" s="6"/>
      <c r="V212" s="6"/>
      <c r="W212" s="132"/>
      <c r="X212" s="132"/>
      <c r="Y212" s="6"/>
      <c r="Z212" s="6"/>
      <c r="AA212" s="26"/>
      <c r="AB212" s="6"/>
      <c r="AC212" s="3"/>
    </row>
    <row r="213" spans="1:29" s="1" customFormat="1" x14ac:dyDescent="0.2">
      <c r="A213" s="2"/>
      <c r="C213" s="6"/>
      <c r="D213" s="6"/>
      <c r="E213" s="3"/>
      <c r="F213" s="6"/>
      <c r="G213" s="6"/>
      <c r="H213" s="6"/>
      <c r="I213" s="6"/>
      <c r="J213" s="6"/>
      <c r="K213" s="6"/>
      <c r="L213" s="6"/>
      <c r="M213" s="6"/>
      <c r="N213" s="3"/>
      <c r="O213" s="6"/>
      <c r="P213" s="6"/>
      <c r="Q213" s="6"/>
      <c r="R213" s="6"/>
      <c r="S213" s="6"/>
      <c r="T213" s="6"/>
      <c r="U213" s="6"/>
      <c r="V213" s="6"/>
      <c r="W213" s="132"/>
      <c r="X213" s="132"/>
      <c r="Y213" s="6"/>
      <c r="Z213" s="6"/>
      <c r="AA213" s="26"/>
      <c r="AB213" s="6"/>
      <c r="AC213" s="3"/>
    </row>
    <row r="214" spans="1:29" s="1" customFormat="1" x14ac:dyDescent="0.2">
      <c r="A214" s="2"/>
      <c r="C214" s="6"/>
      <c r="D214" s="6"/>
      <c r="E214" s="3"/>
      <c r="F214" s="6"/>
      <c r="G214" s="6"/>
      <c r="H214" s="6"/>
      <c r="I214" s="6"/>
      <c r="J214" s="6"/>
      <c r="K214" s="6"/>
      <c r="L214" s="6"/>
      <c r="M214" s="6"/>
      <c r="N214" s="3"/>
      <c r="O214" s="6"/>
      <c r="P214" s="6"/>
      <c r="Q214" s="6"/>
      <c r="R214" s="6"/>
      <c r="S214" s="6"/>
      <c r="T214" s="6"/>
      <c r="U214" s="6"/>
      <c r="V214" s="6"/>
      <c r="W214" s="132"/>
      <c r="X214" s="132"/>
      <c r="Y214" s="6"/>
      <c r="Z214" s="6"/>
      <c r="AA214" s="26"/>
      <c r="AB214" s="6"/>
      <c r="AC214" s="3"/>
    </row>
    <row r="215" spans="1:29" s="1" customFormat="1" x14ac:dyDescent="0.2">
      <c r="A215" s="2"/>
      <c r="C215" s="6"/>
      <c r="D215" s="6"/>
      <c r="E215" s="3"/>
      <c r="F215" s="6"/>
      <c r="G215" s="6"/>
      <c r="H215" s="6"/>
      <c r="I215" s="6"/>
      <c r="J215" s="6"/>
      <c r="K215" s="6"/>
      <c r="L215" s="6"/>
      <c r="M215" s="6"/>
      <c r="N215" s="3"/>
      <c r="O215" s="6"/>
      <c r="P215" s="6"/>
      <c r="Q215" s="6"/>
      <c r="R215" s="6"/>
      <c r="S215" s="6"/>
      <c r="T215" s="6"/>
      <c r="U215" s="6"/>
      <c r="V215" s="6"/>
      <c r="W215" s="132"/>
      <c r="X215" s="132"/>
      <c r="Y215" s="6"/>
      <c r="Z215" s="6"/>
      <c r="AA215" s="26"/>
      <c r="AB215" s="6"/>
      <c r="AC215" s="3"/>
    </row>
    <row r="216" spans="1:29" s="1" customFormat="1" x14ac:dyDescent="0.2">
      <c r="A216" s="2"/>
      <c r="C216" s="6"/>
      <c r="D216" s="6"/>
      <c r="E216" s="3"/>
      <c r="F216" s="6"/>
      <c r="G216" s="6"/>
      <c r="H216" s="6"/>
      <c r="I216" s="6"/>
      <c r="J216" s="6"/>
      <c r="K216" s="6"/>
      <c r="L216" s="6"/>
      <c r="M216" s="6"/>
      <c r="N216" s="3"/>
      <c r="O216" s="6"/>
      <c r="P216" s="6"/>
      <c r="Q216" s="6"/>
      <c r="R216" s="6"/>
      <c r="S216" s="6"/>
      <c r="T216" s="6"/>
      <c r="U216" s="6"/>
      <c r="V216" s="6"/>
      <c r="W216" s="132"/>
      <c r="X216" s="132"/>
      <c r="Y216" s="6"/>
      <c r="Z216" s="6"/>
      <c r="AA216" s="26"/>
      <c r="AB216" s="6"/>
      <c r="AC216" s="3"/>
    </row>
    <row r="217" spans="1:29" s="1" customFormat="1" x14ac:dyDescent="0.2">
      <c r="A217" s="2"/>
      <c r="C217" s="6"/>
      <c r="D217" s="6"/>
      <c r="E217" s="3"/>
      <c r="F217" s="6"/>
      <c r="G217" s="6"/>
      <c r="H217" s="6"/>
      <c r="I217" s="6"/>
      <c r="J217" s="6"/>
      <c r="K217" s="6"/>
      <c r="L217" s="6"/>
      <c r="M217" s="6"/>
      <c r="N217" s="3"/>
      <c r="O217" s="6"/>
      <c r="P217" s="6"/>
      <c r="Q217" s="6"/>
      <c r="R217" s="6"/>
      <c r="S217" s="6"/>
      <c r="T217" s="6"/>
      <c r="U217" s="6"/>
      <c r="V217" s="6"/>
      <c r="W217" s="132"/>
      <c r="X217" s="132"/>
      <c r="Y217" s="6"/>
      <c r="Z217" s="6"/>
      <c r="AA217" s="26"/>
      <c r="AB217" s="6"/>
      <c r="AC217" s="3"/>
    </row>
    <row r="218" spans="1:29" s="1" customFormat="1" x14ac:dyDescent="0.2">
      <c r="A218" s="2"/>
      <c r="C218" s="6"/>
      <c r="D218" s="6"/>
      <c r="E218" s="3"/>
      <c r="F218" s="6"/>
      <c r="G218" s="6"/>
      <c r="H218" s="6"/>
      <c r="I218" s="6"/>
      <c r="J218" s="6"/>
      <c r="K218" s="6"/>
      <c r="L218" s="6"/>
      <c r="M218" s="6"/>
      <c r="N218" s="3"/>
      <c r="O218" s="6"/>
      <c r="P218" s="6"/>
      <c r="Q218" s="6"/>
      <c r="R218" s="6"/>
      <c r="S218" s="6"/>
      <c r="T218" s="6"/>
      <c r="U218" s="6"/>
      <c r="V218" s="6"/>
      <c r="W218" s="132"/>
      <c r="X218" s="132"/>
      <c r="Y218" s="6"/>
      <c r="Z218" s="6"/>
      <c r="AA218" s="26"/>
      <c r="AB218" s="6"/>
      <c r="AC218" s="3"/>
    </row>
    <row r="219" spans="1:29" s="1" customFormat="1" x14ac:dyDescent="0.2">
      <c r="A219" s="2"/>
      <c r="C219" s="6"/>
      <c r="D219" s="6"/>
      <c r="E219" s="3"/>
      <c r="F219" s="6"/>
      <c r="G219" s="6"/>
      <c r="H219" s="6"/>
      <c r="I219" s="6"/>
      <c r="J219" s="6"/>
      <c r="K219" s="6"/>
      <c r="L219" s="6"/>
      <c r="M219" s="6"/>
      <c r="N219" s="3"/>
      <c r="O219" s="6"/>
      <c r="P219" s="6"/>
      <c r="Q219" s="6"/>
      <c r="R219" s="6"/>
      <c r="S219" s="6"/>
      <c r="T219" s="6"/>
      <c r="U219" s="6"/>
      <c r="V219" s="6"/>
      <c r="W219" s="132"/>
      <c r="X219" s="132"/>
      <c r="Y219" s="6"/>
      <c r="Z219" s="6"/>
      <c r="AA219" s="26"/>
      <c r="AB219" s="6"/>
      <c r="AC219" s="3"/>
    </row>
    <row r="220" spans="1:29" s="1" customFormat="1" x14ac:dyDescent="0.2">
      <c r="A220" s="2"/>
      <c r="C220" s="6"/>
      <c r="D220" s="6"/>
      <c r="E220" s="3"/>
      <c r="F220" s="6"/>
      <c r="G220" s="6"/>
      <c r="H220" s="6"/>
      <c r="I220" s="6"/>
      <c r="J220" s="6"/>
      <c r="K220" s="6"/>
      <c r="L220" s="6"/>
      <c r="M220" s="6"/>
      <c r="N220" s="3"/>
      <c r="O220" s="6"/>
      <c r="P220" s="6"/>
      <c r="Q220" s="6"/>
      <c r="R220" s="6"/>
      <c r="S220" s="6"/>
      <c r="T220" s="6"/>
      <c r="U220" s="6"/>
      <c r="V220" s="6"/>
      <c r="W220" s="132"/>
      <c r="X220" s="132"/>
      <c r="Y220" s="6"/>
      <c r="Z220" s="6"/>
      <c r="AA220" s="26"/>
      <c r="AB220" s="6"/>
      <c r="AC220" s="3"/>
    </row>
    <row r="221" spans="1:29" s="1" customFormat="1" x14ac:dyDescent="0.2">
      <c r="A221" s="2"/>
      <c r="C221" s="6"/>
      <c r="D221" s="6"/>
      <c r="E221" s="3"/>
      <c r="F221" s="6"/>
      <c r="G221" s="6"/>
      <c r="H221" s="6"/>
      <c r="I221" s="6"/>
      <c r="J221" s="6"/>
      <c r="K221" s="6"/>
      <c r="L221" s="6"/>
      <c r="M221" s="6"/>
      <c r="N221" s="3"/>
      <c r="O221" s="6"/>
      <c r="P221" s="6"/>
      <c r="Q221" s="6"/>
      <c r="R221" s="6"/>
      <c r="S221" s="6"/>
      <c r="T221" s="6"/>
      <c r="U221" s="6"/>
      <c r="V221" s="6"/>
      <c r="W221" s="132"/>
      <c r="X221" s="132"/>
      <c r="Y221" s="6"/>
      <c r="Z221" s="6"/>
      <c r="AA221" s="26"/>
      <c r="AB221" s="6"/>
      <c r="AC221" s="3"/>
    </row>
    <row r="222" spans="1:29" s="1" customFormat="1" x14ac:dyDescent="0.2">
      <c r="A222" s="2"/>
      <c r="C222" s="6"/>
      <c r="D222" s="6"/>
      <c r="E222" s="3"/>
      <c r="F222" s="6"/>
      <c r="G222" s="6"/>
      <c r="H222" s="6"/>
      <c r="I222" s="6"/>
      <c r="J222" s="6"/>
      <c r="K222" s="6"/>
      <c r="L222" s="6"/>
      <c r="M222" s="6"/>
      <c r="N222" s="3"/>
      <c r="O222" s="6"/>
      <c r="P222" s="6"/>
      <c r="Q222" s="6"/>
      <c r="R222" s="6"/>
      <c r="S222" s="6"/>
      <c r="T222" s="6"/>
      <c r="U222" s="6"/>
      <c r="V222" s="6"/>
      <c r="W222" s="132"/>
      <c r="X222" s="132"/>
      <c r="Y222" s="6"/>
      <c r="Z222" s="6"/>
      <c r="AA222" s="26"/>
      <c r="AB222" s="6"/>
      <c r="AC222" s="3"/>
    </row>
    <row r="223" spans="1:29" s="1" customFormat="1" x14ac:dyDescent="0.2">
      <c r="A223" s="2"/>
      <c r="C223" s="6"/>
      <c r="D223" s="6"/>
      <c r="E223" s="3"/>
      <c r="F223" s="6"/>
      <c r="G223" s="6"/>
      <c r="H223" s="6"/>
      <c r="I223" s="6"/>
      <c r="J223" s="6"/>
      <c r="K223" s="6"/>
      <c r="L223" s="6"/>
      <c r="M223" s="6"/>
      <c r="N223" s="3"/>
      <c r="O223" s="6"/>
      <c r="P223" s="6"/>
      <c r="Q223" s="6"/>
      <c r="R223" s="6"/>
      <c r="S223" s="6"/>
      <c r="T223" s="6"/>
      <c r="U223" s="6"/>
      <c r="V223" s="6"/>
      <c r="W223" s="132"/>
      <c r="X223" s="132"/>
      <c r="Y223" s="6"/>
      <c r="Z223" s="6"/>
      <c r="AA223" s="26"/>
      <c r="AB223" s="6"/>
      <c r="AC223" s="3"/>
    </row>
    <row r="224" spans="1:29" s="1" customFormat="1" x14ac:dyDescent="0.2">
      <c r="A224" s="2"/>
      <c r="C224" s="6"/>
      <c r="D224" s="6"/>
      <c r="E224" s="3"/>
      <c r="F224" s="6"/>
      <c r="G224" s="6"/>
      <c r="H224" s="6"/>
      <c r="I224" s="6"/>
      <c r="J224" s="6"/>
      <c r="K224" s="6"/>
      <c r="L224" s="6"/>
      <c r="M224" s="6"/>
      <c r="N224" s="3"/>
      <c r="O224" s="6"/>
      <c r="P224" s="6"/>
      <c r="Q224" s="6"/>
      <c r="R224" s="6"/>
      <c r="S224" s="6"/>
      <c r="T224" s="6"/>
      <c r="U224" s="6"/>
      <c r="V224" s="6"/>
      <c r="W224" s="132"/>
      <c r="X224" s="132"/>
      <c r="Y224" s="6"/>
      <c r="Z224" s="6"/>
      <c r="AA224" s="26"/>
      <c r="AB224" s="6"/>
      <c r="AC224" s="3"/>
    </row>
    <row r="225" spans="1:29" s="1" customFormat="1" x14ac:dyDescent="0.2">
      <c r="A225" s="2"/>
      <c r="C225" s="6"/>
      <c r="D225" s="6"/>
      <c r="E225" s="3"/>
      <c r="F225" s="6"/>
      <c r="G225" s="6"/>
      <c r="H225" s="6"/>
      <c r="I225" s="6"/>
      <c r="J225" s="6"/>
      <c r="K225" s="6"/>
      <c r="L225" s="6"/>
      <c r="M225" s="6"/>
      <c r="N225" s="3"/>
      <c r="O225" s="6"/>
      <c r="P225" s="6"/>
      <c r="Q225" s="6"/>
      <c r="R225" s="6"/>
      <c r="S225" s="6"/>
      <c r="T225" s="6"/>
      <c r="U225" s="6"/>
      <c r="V225" s="6"/>
      <c r="W225" s="132"/>
      <c r="X225" s="132"/>
      <c r="Y225" s="6"/>
      <c r="Z225" s="6"/>
      <c r="AA225" s="26"/>
      <c r="AB225" s="6"/>
      <c r="AC225" s="3"/>
    </row>
    <row r="226" spans="1:29" s="1" customFormat="1" x14ac:dyDescent="0.2">
      <c r="A226" s="2"/>
      <c r="C226" s="6"/>
      <c r="D226" s="6"/>
      <c r="E226" s="3"/>
      <c r="F226" s="6"/>
      <c r="G226" s="6"/>
      <c r="H226" s="6"/>
      <c r="I226" s="6"/>
      <c r="J226" s="6"/>
      <c r="K226" s="6"/>
      <c r="L226" s="6"/>
      <c r="M226" s="6"/>
      <c r="N226" s="3"/>
      <c r="O226" s="6"/>
      <c r="P226" s="6"/>
      <c r="Q226" s="6"/>
      <c r="R226" s="6"/>
      <c r="S226" s="6"/>
      <c r="T226" s="6"/>
      <c r="U226" s="6"/>
      <c r="V226" s="6"/>
      <c r="W226" s="132"/>
      <c r="X226" s="132"/>
      <c r="Y226" s="6"/>
      <c r="Z226" s="6"/>
      <c r="AA226" s="26"/>
      <c r="AB226" s="6"/>
      <c r="AC226" s="3"/>
    </row>
    <row r="227" spans="1:29" s="1" customFormat="1" x14ac:dyDescent="0.2">
      <c r="A227" s="2"/>
      <c r="C227" s="6"/>
      <c r="D227" s="6"/>
      <c r="E227" s="3"/>
      <c r="F227" s="6"/>
      <c r="G227" s="6"/>
      <c r="H227" s="6"/>
      <c r="I227" s="6"/>
      <c r="J227" s="6"/>
      <c r="K227" s="6"/>
      <c r="L227" s="6"/>
      <c r="M227" s="6"/>
      <c r="N227" s="3"/>
      <c r="O227" s="6"/>
      <c r="P227" s="6"/>
      <c r="Q227" s="6"/>
      <c r="R227" s="6"/>
      <c r="S227" s="6"/>
      <c r="T227" s="6"/>
      <c r="U227" s="6"/>
      <c r="V227" s="6"/>
      <c r="W227" s="132"/>
      <c r="X227" s="132"/>
      <c r="Y227" s="6"/>
      <c r="Z227" s="6"/>
      <c r="AA227" s="26"/>
      <c r="AB227" s="6"/>
      <c r="AC227" s="3"/>
    </row>
    <row r="228" spans="1:29" s="1" customFormat="1" x14ac:dyDescent="0.2">
      <c r="A228" s="2"/>
      <c r="C228" s="6"/>
      <c r="D228" s="6"/>
      <c r="E228" s="3"/>
      <c r="F228" s="6"/>
      <c r="G228" s="6"/>
      <c r="H228" s="6"/>
      <c r="I228" s="6"/>
      <c r="J228" s="6"/>
      <c r="K228" s="6"/>
      <c r="L228" s="6"/>
      <c r="M228" s="6"/>
      <c r="N228" s="3"/>
      <c r="O228" s="6"/>
      <c r="P228" s="6"/>
      <c r="Q228" s="6"/>
      <c r="R228" s="6"/>
      <c r="S228" s="6"/>
      <c r="T228" s="6"/>
      <c r="U228" s="6"/>
      <c r="V228" s="6"/>
      <c r="W228" s="132"/>
      <c r="X228" s="132"/>
      <c r="Y228" s="6"/>
      <c r="Z228" s="6"/>
      <c r="AA228" s="26"/>
      <c r="AB228" s="6"/>
      <c r="AC228" s="3"/>
    </row>
    <row r="229" spans="1:29" s="1" customFormat="1" x14ac:dyDescent="0.2">
      <c r="A229" s="2"/>
      <c r="C229" s="6"/>
      <c r="D229" s="6"/>
      <c r="E229" s="3"/>
      <c r="F229" s="6"/>
      <c r="G229" s="6"/>
      <c r="H229" s="6"/>
      <c r="I229" s="6"/>
      <c r="J229" s="6"/>
      <c r="K229" s="6"/>
      <c r="L229" s="6"/>
      <c r="M229" s="6"/>
      <c r="N229" s="3"/>
      <c r="O229" s="6"/>
      <c r="P229" s="6"/>
      <c r="Q229" s="6"/>
      <c r="R229" s="6"/>
      <c r="S229" s="6"/>
      <c r="T229" s="6"/>
      <c r="U229" s="6"/>
      <c r="V229" s="6"/>
      <c r="W229" s="132"/>
      <c r="X229" s="132"/>
      <c r="Y229" s="6"/>
      <c r="Z229" s="6"/>
      <c r="AA229" s="26"/>
      <c r="AB229" s="6"/>
      <c r="AC229" s="3"/>
    </row>
    <row r="230" spans="1:29" s="1" customFormat="1" x14ac:dyDescent="0.2">
      <c r="A230" s="2"/>
      <c r="C230" s="6"/>
      <c r="D230" s="6"/>
      <c r="E230" s="3"/>
      <c r="F230" s="6"/>
      <c r="G230" s="6"/>
      <c r="H230" s="6"/>
      <c r="I230" s="6"/>
      <c r="J230" s="6"/>
      <c r="K230" s="6"/>
      <c r="L230" s="6"/>
      <c r="M230" s="6"/>
      <c r="N230" s="3"/>
      <c r="O230" s="6"/>
      <c r="P230" s="6"/>
      <c r="Q230" s="6"/>
      <c r="R230" s="6"/>
      <c r="S230" s="6"/>
      <c r="T230" s="6"/>
      <c r="U230" s="6"/>
      <c r="V230" s="6"/>
      <c r="W230" s="132"/>
      <c r="X230" s="132"/>
      <c r="Y230" s="6"/>
      <c r="Z230" s="6"/>
      <c r="AA230" s="26"/>
      <c r="AB230" s="6"/>
      <c r="AC230" s="3"/>
    </row>
    <row r="231" spans="1:29" s="1" customFormat="1" x14ac:dyDescent="0.2">
      <c r="A231" s="2"/>
      <c r="C231" s="6"/>
      <c r="D231" s="6"/>
      <c r="E231" s="3"/>
      <c r="F231" s="6"/>
      <c r="G231" s="6"/>
      <c r="H231" s="6"/>
      <c r="I231" s="6"/>
      <c r="J231" s="6"/>
      <c r="K231" s="6"/>
      <c r="L231" s="6"/>
      <c r="M231" s="6"/>
      <c r="N231" s="3"/>
      <c r="O231" s="6"/>
      <c r="P231" s="6"/>
      <c r="Q231" s="6"/>
      <c r="R231" s="6"/>
      <c r="S231" s="6"/>
      <c r="T231" s="6"/>
      <c r="U231" s="6"/>
      <c r="V231" s="6"/>
      <c r="W231" s="132"/>
      <c r="X231" s="132"/>
      <c r="Y231" s="6"/>
      <c r="Z231" s="6"/>
      <c r="AA231" s="26"/>
      <c r="AB231" s="6"/>
      <c r="AC231" s="3"/>
    </row>
    <row r="232" spans="1:29" s="1" customFormat="1" x14ac:dyDescent="0.2">
      <c r="A232" s="2"/>
      <c r="C232" s="6"/>
      <c r="D232" s="6"/>
      <c r="E232" s="3"/>
      <c r="F232" s="6"/>
      <c r="G232" s="6"/>
      <c r="H232" s="6"/>
      <c r="I232" s="6"/>
      <c r="J232" s="6"/>
      <c r="K232" s="6"/>
      <c r="L232" s="6"/>
      <c r="M232" s="6"/>
      <c r="N232" s="3"/>
      <c r="O232" s="6"/>
      <c r="P232" s="6"/>
      <c r="Q232" s="6"/>
      <c r="R232" s="6"/>
      <c r="S232" s="6"/>
      <c r="T232" s="6"/>
      <c r="U232" s="6"/>
      <c r="V232" s="6"/>
      <c r="W232" s="132"/>
      <c r="X232" s="132"/>
      <c r="Y232" s="6"/>
      <c r="Z232" s="6"/>
      <c r="AA232" s="26"/>
      <c r="AB232" s="6"/>
      <c r="AC232" s="3"/>
    </row>
    <row r="233" spans="1:29" s="1" customFormat="1" x14ac:dyDescent="0.2">
      <c r="A233" s="2"/>
      <c r="C233" s="6"/>
      <c r="D233" s="6"/>
      <c r="E233" s="3"/>
      <c r="F233" s="6"/>
      <c r="G233" s="6"/>
      <c r="H233" s="6"/>
      <c r="I233" s="6"/>
      <c r="J233" s="6"/>
      <c r="K233" s="6"/>
      <c r="L233" s="6"/>
      <c r="M233" s="6"/>
      <c r="N233" s="3"/>
      <c r="O233" s="6"/>
      <c r="P233" s="6"/>
      <c r="Q233" s="6"/>
      <c r="R233" s="6"/>
      <c r="S233" s="6"/>
      <c r="T233" s="6"/>
      <c r="U233" s="6"/>
      <c r="V233" s="6"/>
      <c r="W233" s="132"/>
      <c r="X233" s="132"/>
      <c r="Y233" s="6"/>
      <c r="Z233" s="6"/>
      <c r="AA233" s="26"/>
      <c r="AB233" s="6"/>
      <c r="AC233" s="3"/>
    </row>
    <row r="234" spans="1:29" s="1" customFormat="1" x14ac:dyDescent="0.2">
      <c r="A234" s="2"/>
      <c r="C234" s="6"/>
      <c r="D234" s="6"/>
      <c r="E234" s="3"/>
      <c r="F234" s="6"/>
      <c r="G234" s="6"/>
      <c r="H234" s="6"/>
      <c r="I234" s="6"/>
      <c r="J234" s="6"/>
      <c r="K234" s="6"/>
      <c r="L234" s="6"/>
      <c r="M234" s="6"/>
      <c r="N234" s="3"/>
      <c r="O234" s="6"/>
      <c r="P234" s="6"/>
      <c r="Q234" s="6"/>
      <c r="R234" s="6"/>
      <c r="S234" s="6"/>
      <c r="T234" s="6"/>
      <c r="U234" s="6"/>
      <c r="V234" s="6"/>
      <c r="W234" s="132"/>
      <c r="X234" s="132"/>
      <c r="Y234" s="6"/>
      <c r="Z234" s="6"/>
      <c r="AA234" s="26"/>
      <c r="AB234" s="6"/>
      <c r="AC234" s="3"/>
    </row>
  </sheetData>
  <mergeCells count="31">
    <mergeCell ref="AC9:AC10"/>
    <mergeCell ref="L7:Z7"/>
    <mergeCell ref="W8:Z8"/>
    <mergeCell ref="U9:U10"/>
    <mergeCell ref="V9:V10"/>
    <mergeCell ref="S9:T9"/>
    <mergeCell ref="U1:AC1"/>
    <mergeCell ref="L8:N9"/>
    <mergeCell ref="O8:P9"/>
    <mergeCell ref="C8:E9"/>
    <mergeCell ref="F9:G9"/>
    <mergeCell ref="T2:AC2"/>
    <mergeCell ref="Q8:T8"/>
    <mergeCell ref="AA7:AC8"/>
    <mergeCell ref="AA9:AA10"/>
    <mergeCell ref="AB9:AB10"/>
    <mergeCell ref="A4:AA4"/>
    <mergeCell ref="A5:AA5"/>
    <mergeCell ref="A7:A10"/>
    <mergeCell ref="B7:B10"/>
    <mergeCell ref="C7:K7"/>
    <mergeCell ref="F8:K8"/>
    <mergeCell ref="J9:K9"/>
    <mergeCell ref="Q9:R9"/>
    <mergeCell ref="A167:B167"/>
    <mergeCell ref="A161:B161"/>
    <mergeCell ref="W9:X9"/>
    <mergeCell ref="H9:I9"/>
    <mergeCell ref="U8:V8"/>
    <mergeCell ref="Y9:Z9"/>
    <mergeCell ref="A166:B166"/>
  </mergeCells>
  <phoneticPr fontId="3" type="noConversion"/>
  <pageMargins left="0.27559055118110237" right="0.27559055118110237" top="0.94488188976377963" bottom="0.27559055118110237" header="0" footer="0"/>
  <pageSetup paperSize="9" scale="49" fitToHeight="8" orientation="landscape" r:id="rId1"/>
  <headerFooter alignWithMargins="0"/>
  <rowBreaks count="3" manualBreakCount="3">
    <brk id="59" max="16383" man="1"/>
    <brk id="120" max="16383" man="1"/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Дмитро</cp:lastModifiedBy>
  <cp:lastPrinted>2026-10-12T07:42:11Z</cp:lastPrinted>
  <dcterms:created xsi:type="dcterms:W3CDTF">2012-04-17T05:35:03Z</dcterms:created>
  <dcterms:modified xsi:type="dcterms:W3CDTF">2026-10-13T07:38:25Z</dcterms:modified>
</cp:coreProperties>
</file>