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Дмитро\Desktop\57\"/>
    </mc:Choice>
  </mc:AlternateContent>
  <xr:revisionPtr revIDLastSave="0" documentId="8_{2F317ED1-CCB1-4A54-B516-6C303B908AC2}" xr6:coauthVersionLast="47" xr6:coauthVersionMax="47" xr10:uidLastSave="{00000000-0000-0000-0000-000000000000}"/>
  <bookViews>
    <workbookView xWindow="-120" yWindow="-120" windowWidth="29040" windowHeight="15720" tabRatio="893" xr2:uid="{5106446D-CCFB-4881-AB19-DE3B60E300B8}"/>
  </bookViews>
  <sheets>
    <sheet name="2025" sheetId="24" r:id="rId1"/>
    <sheet name="I. Фін результат" sheetId="2" state="hidden" r:id="rId2"/>
    <sheet name="ІІ. Розр. з бюджетом" sheetId="19" state="hidden" r:id="rId3"/>
    <sheet name="ІІІ. Рух грош. коштів" sheetId="18" state="hidden" r:id="rId4"/>
    <sheet name="IV. Кап. інвестиції" sheetId="3" state="hidden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</externalReferences>
  <definedNames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>#REF!</definedName>
    <definedName name="ClDate">[7]Inform!$E$6</definedName>
    <definedName name="ClDate_21">[8]Inform!$E$6</definedName>
    <definedName name="ClDate_25">[8]Inform!$E$6</definedName>
    <definedName name="ClDate_6">[9]Inform!$E$6</definedName>
    <definedName name="CompName">[7]Inform!$F$2</definedName>
    <definedName name="CompName_21">[8]Inform!$F$2</definedName>
    <definedName name="CompName_25">[8]Inform!$F$2</definedName>
    <definedName name="CompName_6">[9]Inform!$F$2</definedName>
    <definedName name="CompNameE">[7]Inform!$G$2</definedName>
    <definedName name="CompNameE_21">[8]Inform!$G$2</definedName>
    <definedName name="CompNameE_25">[8]Inform!$G$2</definedName>
    <definedName name="CompNameE_6">[9]Inform!$G$2</definedName>
    <definedName name="Cost_Category_National_ID">#REF!</definedName>
    <definedName name="Cе511">#REF!</definedName>
    <definedName name="d">'[10]МТР Газ України'!$B$4</definedName>
    <definedName name="dCPIb">[11]попер_роз!#REF!</definedName>
    <definedName name="dPPIb">[11]попер_роз!#REF!</definedName>
    <definedName name="ds">'[12]7  Інші витрати'!#REF!</definedName>
    <definedName name="Fact_Type_ID">#REF!</definedName>
    <definedName name="G">'[13]МТР Газ України'!$B$1</definedName>
    <definedName name="ij1sssss">'[14]7  Інші витрати'!#REF!</definedName>
    <definedName name="LastItem">[15]Лист1!$A$1</definedName>
    <definedName name="Load">'[16]МТР Газ України'!$B$4</definedName>
    <definedName name="Load_ID">'[17]МТР Газ України'!$B$4</definedName>
    <definedName name="Load_ID_10">'[18]7  Інші витрати'!#REF!</definedName>
    <definedName name="Load_ID_11">'[19]МТР Газ України'!$B$4</definedName>
    <definedName name="Load_ID_12">'[19]МТР Газ України'!$B$4</definedName>
    <definedName name="Load_ID_13">'[19]МТР Газ України'!$B$4</definedName>
    <definedName name="Load_ID_14">'[19]МТР Газ України'!$B$4</definedName>
    <definedName name="Load_ID_15">'[19]МТР Газ України'!$B$4</definedName>
    <definedName name="Load_ID_16">'[19]МТР Газ України'!$B$4</definedName>
    <definedName name="Load_ID_17">'[19]МТР Газ України'!$B$4</definedName>
    <definedName name="Load_ID_18">'[20]МТР Газ України'!$B$4</definedName>
    <definedName name="Load_ID_19">'[21]МТР Газ України'!$B$4</definedName>
    <definedName name="Load_ID_20">'[20]МТР Газ України'!$B$4</definedName>
    <definedName name="Load_ID_200">'[16]МТР Газ України'!$B$4</definedName>
    <definedName name="Load_ID_21">'[22]МТР Газ України'!$B$4</definedName>
    <definedName name="Load_ID_23">'[21]МТР Газ України'!$B$4</definedName>
    <definedName name="Load_ID_25">'[22]МТР Газ України'!$B$4</definedName>
    <definedName name="Load_ID_542">'[23]МТР Газ України'!$B$4</definedName>
    <definedName name="Load_ID_6">'[19]МТР Газ України'!$B$4</definedName>
    <definedName name="OpDate">[7]Inform!$E$5</definedName>
    <definedName name="OpDate_21">[8]Inform!$E$5</definedName>
    <definedName name="OpDate_25">[8]Inform!$E$5</definedName>
    <definedName name="OpDate_6">[9]Inform!$E$5</definedName>
    <definedName name="QR">[24]Inform!$E$5</definedName>
    <definedName name="qw">[5]Inform!$E$5</definedName>
    <definedName name="qwert">[5]Inform!$G$2</definedName>
    <definedName name="qwerty">'[4]МТР Газ України'!$B$4</definedName>
    <definedName name="ShowFil" localSheetId="0">[15]!ShowFil</definedName>
    <definedName name="ShowFil">[15]!ShowFil</definedName>
    <definedName name="SU_ID">#REF!</definedName>
    <definedName name="Time_ID">'[17]МТР Газ України'!$B$1</definedName>
    <definedName name="Time_ID_10">'[18]7  Інші витрати'!#REF!</definedName>
    <definedName name="Time_ID_11">'[19]МТР Газ України'!$B$1</definedName>
    <definedName name="Time_ID_12">'[19]МТР Газ України'!$B$1</definedName>
    <definedName name="Time_ID_13">'[19]МТР Газ України'!$B$1</definedName>
    <definedName name="Time_ID_14">'[19]МТР Газ України'!$B$1</definedName>
    <definedName name="Time_ID_15">'[19]МТР Газ України'!$B$1</definedName>
    <definedName name="Time_ID_16">'[19]МТР Газ України'!$B$1</definedName>
    <definedName name="Time_ID_17">'[19]МТР Газ України'!$B$1</definedName>
    <definedName name="Time_ID_18">'[20]МТР Газ України'!$B$1</definedName>
    <definedName name="Time_ID_19">'[21]МТР Газ України'!$B$1</definedName>
    <definedName name="Time_ID_20">'[20]МТР Газ України'!$B$1</definedName>
    <definedName name="Time_ID_21">'[22]МТР Газ України'!$B$1</definedName>
    <definedName name="Time_ID_23">'[21]МТР Газ України'!$B$1</definedName>
    <definedName name="Time_ID_25">'[22]МТР Газ України'!$B$1</definedName>
    <definedName name="Time_ID_6">'[19]МТР Газ України'!$B$1</definedName>
    <definedName name="Time_ID0">'[17]МТР Газ України'!$F$1</definedName>
    <definedName name="Time_ID0_10">'[18]7  Інші витрати'!#REF!</definedName>
    <definedName name="Time_ID0_11">'[19]МТР Газ України'!$F$1</definedName>
    <definedName name="Time_ID0_12">'[19]МТР Газ України'!$F$1</definedName>
    <definedName name="Time_ID0_13">'[19]МТР Газ України'!$F$1</definedName>
    <definedName name="Time_ID0_14">'[19]МТР Газ України'!$F$1</definedName>
    <definedName name="Time_ID0_15">'[19]МТР Газ України'!$F$1</definedName>
    <definedName name="Time_ID0_16">'[19]МТР Газ України'!$F$1</definedName>
    <definedName name="Time_ID0_17">'[19]МТР Газ України'!$F$1</definedName>
    <definedName name="Time_ID0_18">'[20]МТР Газ України'!$F$1</definedName>
    <definedName name="Time_ID0_19">'[21]МТР Газ України'!$F$1</definedName>
    <definedName name="Time_ID0_20">'[20]МТР Газ України'!$F$1</definedName>
    <definedName name="Time_ID0_21">'[22]МТР Газ України'!$F$1</definedName>
    <definedName name="Time_ID0_23">'[21]МТР Газ України'!$F$1</definedName>
    <definedName name="Time_ID0_25">'[22]МТР Газ України'!$F$1</definedName>
    <definedName name="Time_ID0_6">'[19]МТР Газ України'!$F$1</definedName>
    <definedName name="ttttttt">#REF!</definedName>
    <definedName name="Unit">[7]Inform!$E$38</definedName>
    <definedName name="Unit_21">[8]Inform!$E$38</definedName>
    <definedName name="Unit_25">[8]Inform!$E$38</definedName>
    <definedName name="Unit_6">[9]Inform!$E$38</definedName>
    <definedName name="WQER">'[25]МТР Газ України'!$B$4</definedName>
    <definedName name="wr">'[25]МТР Газ України'!$B$4</definedName>
    <definedName name="yyyy">#REF!</definedName>
    <definedName name="zx">'[4]МТР Газ України'!$F$1</definedName>
    <definedName name="zxc">[5]Inform!$E$38</definedName>
    <definedName name="а">'[14]7  Інші витрати'!#REF!</definedName>
    <definedName name="ав">#REF!</definedName>
    <definedName name="аен">'[25]МТР Газ України'!$B$4</definedName>
    <definedName name="_xlnm.Database">'[26]Ener '!$A$1:$G$2645</definedName>
    <definedName name="в">'[27]МТР Газ України'!$F$1</definedName>
    <definedName name="ватт">'[28]БАЗА  '!#REF!</definedName>
    <definedName name="Д">'[16]МТР Газ України'!$B$4</definedName>
    <definedName name="е">#REF!</definedName>
    <definedName name="є">#REF!</definedName>
    <definedName name="_xlnm.Print_Titles" localSheetId="0">'2025'!$25:$27</definedName>
    <definedName name="_xlnm.Print_Titles" localSheetId="1">'I. Фін результат'!$3:$5</definedName>
    <definedName name="_xlnm.Print_Titles" localSheetId="2">'ІІ. Розр. з бюджетом'!$3:$5</definedName>
    <definedName name="_xlnm.Print_Titles" localSheetId="3">'ІІІ. Рух грош. коштів'!$3:$5</definedName>
    <definedName name="Заголовки_для_печати_МИ">'[29]1993'!$A$1:$IV$3,'[29]1993'!$A$1:$A$65536</definedName>
    <definedName name="і">[31]Inform!$F$2</definedName>
    <definedName name="ів">#REF!</definedName>
    <definedName name="ів___0">#REF!</definedName>
    <definedName name="ів_22">#REF!</definedName>
    <definedName name="ів_26">#REF!</definedName>
    <definedName name="іваіа">'[30]7  Інші витрати'!#REF!</definedName>
    <definedName name="іваф">#REF!</definedName>
    <definedName name="івів">'[13]МТР Газ України'!$B$1</definedName>
    <definedName name="іцу">[24]Inform!$G$2</definedName>
    <definedName name="йуц">#REF!</definedName>
    <definedName name="йцу">#REF!</definedName>
    <definedName name="йцуйй">#REF!</definedName>
    <definedName name="йцукц">'[30]7  Інші витрати'!#REF!</definedName>
    <definedName name="кв" localSheetId="0">[15]!ShowFil</definedName>
    <definedName name="кв">[15]!ShowFil</definedName>
    <definedName name="КЕ">#REF!</definedName>
    <definedName name="КЕ___0">#REF!</definedName>
    <definedName name="КЕ_22">#REF!</definedName>
    <definedName name="КЕ_26">#REF!</definedName>
    <definedName name="кен">#REF!</definedName>
    <definedName name="л">#REF!</definedName>
    <definedName name="н" localSheetId="0">[15]!ShowFil</definedName>
    <definedName name="н">[15]!ShowFil</definedName>
    <definedName name="_xlnm.Print_Area" localSheetId="0">'2025'!$A$1:$F$125</definedName>
    <definedName name="_xlnm.Print_Area" localSheetId="1">'I. Фін результат'!$A$1:$I$103</definedName>
    <definedName name="_xlnm.Print_Area" localSheetId="4">'IV. Кап. інвестиції'!$A$1:$H$17</definedName>
    <definedName name="_xlnm.Print_Area" localSheetId="2">'ІІ. Розр. з бюджетом'!$A$1:$H$48</definedName>
    <definedName name="_xlnm.Print_Area" localSheetId="3">'ІІІ. Рух грош. коштів'!$A$1:$H$84</definedName>
    <definedName name="п">'[14]7  Інші витрати'!#REF!</definedName>
    <definedName name="пдв">'[16]МТР Газ України'!$B$4</definedName>
    <definedName name="пдв_утг">'[16]МТР Газ України'!$F$1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[32]Inform!$E$6</definedName>
    <definedName name="р">#REF!</definedName>
    <definedName name="т">[33]Inform!$E$6</definedName>
    <definedName name="тариф">[34]Inform!$G$2</definedName>
    <definedName name="уйцукйцуйу">#REF!</definedName>
    <definedName name="уке">[35]Inform!$G$2</definedName>
    <definedName name="УТГ">'[16]МТР Газ України'!$B$4</definedName>
    <definedName name="фів">'[25]МТР Газ України'!$B$4</definedName>
    <definedName name="фіваіф">'[30]7  Інші витрати'!#REF!</definedName>
    <definedName name="фф">'[27]МТР Газ України'!$F$1</definedName>
    <definedName name="ц">'[14]7  Інші витрати'!#REF!</definedName>
    <definedName name="ччч">'[36]БАЗА  '!#REF!</definedName>
    <definedName name="ш">#REF!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3" l="1"/>
  <c r="C6" i="3" s="1"/>
  <c r="D7" i="3"/>
  <c r="D6" i="3" s="1"/>
  <c r="E7" i="3"/>
  <c r="E6" i="3" s="1"/>
  <c r="F7" i="3"/>
  <c r="F6" i="3" s="1"/>
  <c r="G7" i="3"/>
  <c r="C8" i="3"/>
  <c r="D8" i="3"/>
  <c r="E8" i="3"/>
  <c r="F8" i="3"/>
  <c r="C9" i="3"/>
  <c r="D9" i="3"/>
  <c r="E9" i="3"/>
  <c r="F9" i="3"/>
  <c r="G9" i="3"/>
  <c r="H9" i="3"/>
  <c r="C10" i="3"/>
  <c r="D10" i="3"/>
  <c r="E10" i="3"/>
  <c r="F10" i="3"/>
  <c r="C11" i="3"/>
  <c r="D11" i="3"/>
  <c r="E11" i="3"/>
  <c r="F11" i="3"/>
  <c r="G11" i="3"/>
  <c r="H11" i="3"/>
  <c r="C12" i="3"/>
  <c r="D12" i="3"/>
  <c r="E12" i="3"/>
  <c r="F12" i="3"/>
  <c r="G12" i="3"/>
  <c r="H12" i="3"/>
  <c r="C8" i="18"/>
  <c r="C7" i="18" s="1"/>
  <c r="D8" i="18"/>
  <c r="E8" i="18"/>
  <c r="F8" i="18"/>
  <c r="G8" i="18"/>
  <c r="H8" i="18"/>
  <c r="C9" i="18"/>
  <c r="D9" i="18"/>
  <c r="E9" i="18"/>
  <c r="F9" i="18"/>
  <c r="C10" i="18"/>
  <c r="D10" i="18"/>
  <c r="E10" i="18"/>
  <c r="F10" i="18"/>
  <c r="C11" i="18"/>
  <c r="D11" i="18"/>
  <c r="E11" i="18"/>
  <c r="F11" i="18"/>
  <c r="G11" i="18"/>
  <c r="H11" i="18"/>
  <c r="C12" i="18"/>
  <c r="D12" i="18"/>
  <c r="E12" i="18"/>
  <c r="F12" i="18"/>
  <c r="C13" i="18"/>
  <c r="C14" i="18"/>
  <c r="D14" i="18"/>
  <c r="D13" i="18" s="1"/>
  <c r="E14" i="18"/>
  <c r="E13" i="18" s="1"/>
  <c r="F14" i="18"/>
  <c r="F13" i="18" s="1"/>
  <c r="G13" i="18" s="1"/>
  <c r="G14" i="18"/>
  <c r="C15" i="18"/>
  <c r="D15" i="18"/>
  <c r="E15" i="18"/>
  <c r="F15" i="18"/>
  <c r="G15" i="18"/>
  <c r="C16" i="18"/>
  <c r="D16" i="18"/>
  <c r="E16" i="18"/>
  <c r="F16" i="18"/>
  <c r="G16" i="18"/>
  <c r="C17" i="18"/>
  <c r="D17" i="18"/>
  <c r="E17" i="18"/>
  <c r="F17" i="18"/>
  <c r="G17" i="18"/>
  <c r="H17" i="18"/>
  <c r="C19" i="18"/>
  <c r="D19" i="18"/>
  <c r="E19" i="18"/>
  <c r="F19" i="18"/>
  <c r="H19" i="18"/>
  <c r="C20" i="18"/>
  <c r="D20" i="18"/>
  <c r="E20" i="18"/>
  <c r="H20" i="18" s="1"/>
  <c r="F20" i="18"/>
  <c r="C21" i="18"/>
  <c r="D21" i="18"/>
  <c r="E21" i="18"/>
  <c r="F21" i="18"/>
  <c r="H21" i="18" s="1"/>
  <c r="C23" i="18"/>
  <c r="C22" i="18" s="1"/>
  <c r="D23" i="18"/>
  <c r="D22" i="18" s="1"/>
  <c r="E23" i="18"/>
  <c r="E22" i="18" s="1"/>
  <c r="F23" i="18"/>
  <c r="C24" i="18"/>
  <c r="D24" i="18"/>
  <c r="E24" i="18"/>
  <c r="F24" i="18"/>
  <c r="G24" i="18" s="1"/>
  <c r="C25" i="18"/>
  <c r="D25" i="18"/>
  <c r="E25" i="18"/>
  <c r="F25" i="18"/>
  <c r="G25" i="18"/>
  <c r="C27" i="18"/>
  <c r="D27" i="18"/>
  <c r="E27" i="18"/>
  <c r="C28" i="18"/>
  <c r="D28" i="18"/>
  <c r="E28" i="18"/>
  <c r="F28" i="18"/>
  <c r="H28" i="18" s="1"/>
  <c r="C29" i="18"/>
  <c r="D29" i="18"/>
  <c r="E29" i="18"/>
  <c r="F29" i="18"/>
  <c r="G29" i="18" s="1"/>
  <c r="C30" i="18"/>
  <c r="D30" i="18"/>
  <c r="E30" i="18"/>
  <c r="F30" i="18"/>
  <c r="G30" i="18" s="1"/>
  <c r="C31" i="18"/>
  <c r="D31" i="18"/>
  <c r="E31" i="18"/>
  <c r="F31" i="18"/>
  <c r="H31" i="18" s="1"/>
  <c r="C33" i="18"/>
  <c r="C32" i="18" s="1"/>
  <c r="D33" i="18"/>
  <c r="D32" i="18" s="1"/>
  <c r="E33" i="18"/>
  <c r="E32" i="18" s="1"/>
  <c r="F33" i="18"/>
  <c r="C34" i="18"/>
  <c r="D34" i="18"/>
  <c r="F34" i="18" s="1"/>
  <c r="C35" i="18"/>
  <c r="D35" i="18"/>
  <c r="E35" i="18"/>
  <c r="F35" i="18"/>
  <c r="H35" i="18" s="1"/>
  <c r="C36" i="18"/>
  <c r="D36" i="18"/>
  <c r="E36" i="18"/>
  <c r="F36" i="18"/>
  <c r="C37" i="18"/>
  <c r="D37" i="18"/>
  <c r="E37" i="18"/>
  <c r="F37" i="18"/>
  <c r="G37" i="18"/>
  <c r="H37" i="18"/>
  <c r="C40" i="18"/>
  <c r="D40" i="18"/>
  <c r="E41" i="18"/>
  <c r="E40" i="18" s="1"/>
  <c r="F41" i="18"/>
  <c r="F40" i="18" s="1"/>
  <c r="E42" i="18"/>
  <c r="F42" i="18"/>
  <c r="E43" i="18"/>
  <c r="F43" i="18"/>
  <c r="E44" i="18"/>
  <c r="F44" i="18"/>
  <c r="E45" i="18"/>
  <c r="F45" i="18"/>
  <c r="E46" i="18"/>
  <c r="F46" i="18"/>
  <c r="E47" i="18"/>
  <c r="F47" i="18"/>
  <c r="E49" i="18"/>
  <c r="E48" i="18" s="1"/>
  <c r="F49" i="18"/>
  <c r="F48" i="18" s="1"/>
  <c r="G48" i="18" s="1"/>
  <c r="E50" i="18"/>
  <c r="F50" i="18"/>
  <c r="E51" i="18"/>
  <c r="F51" i="18"/>
  <c r="E52" i="18"/>
  <c r="F52" i="18"/>
  <c r="E53" i="18"/>
  <c r="F53" i="18"/>
  <c r="E54" i="18"/>
  <c r="F54" i="18"/>
  <c r="E55" i="18"/>
  <c r="F55" i="18"/>
  <c r="E56" i="18"/>
  <c r="F56" i="18"/>
  <c r="C57" i="18"/>
  <c r="D57" i="18"/>
  <c r="F60" i="18"/>
  <c r="C61" i="18"/>
  <c r="C59" i="18" s="1"/>
  <c r="D61" i="18"/>
  <c r="D59" i="18" s="1"/>
  <c r="D76" i="18" s="1"/>
  <c r="E61" i="18"/>
  <c r="E59" i="18" s="1"/>
  <c r="F62" i="18"/>
  <c r="F61" i="18" s="1"/>
  <c r="G61" i="18" s="1"/>
  <c r="F63" i="18"/>
  <c r="F64" i="18"/>
  <c r="F65" i="18"/>
  <c r="F67" i="18"/>
  <c r="C68" i="18"/>
  <c r="C66" i="18" s="1"/>
  <c r="D68" i="18"/>
  <c r="E68" i="18"/>
  <c r="E66" i="18" s="1"/>
  <c r="F69" i="18"/>
  <c r="F68" i="18" s="1"/>
  <c r="G68" i="18" s="1"/>
  <c r="F70" i="18"/>
  <c r="F71" i="18"/>
  <c r="F72" i="18"/>
  <c r="F73" i="18"/>
  <c r="F74" i="18"/>
  <c r="F75" i="18"/>
  <c r="C78" i="18"/>
  <c r="D78" i="18"/>
  <c r="E78" i="18"/>
  <c r="F78" i="18"/>
  <c r="G78" i="18"/>
  <c r="H78" i="18"/>
  <c r="C79" i="18"/>
  <c r="D79" i="18"/>
  <c r="F79" i="18"/>
  <c r="C7" i="19"/>
  <c r="D7" i="19"/>
  <c r="E7" i="19"/>
  <c r="F7" i="19"/>
  <c r="G7" i="19"/>
  <c r="H7" i="19"/>
  <c r="C8" i="19"/>
  <c r="D8" i="19"/>
  <c r="E8" i="19"/>
  <c r="F8" i="19"/>
  <c r="H8" i="19"/>
  <c r="E9" i="19"/>
  <c r="C10" i="19"/>
  <c r="C9" i="19" s="1"/>
  <c r="C19" i="19" s="1"/>
  <c r="D10" i="19"/>
  <c r="D9" i="19" s="1"/>
  <c r="E10" i="19"/>
  <c r="F10" i="19"/>
  <c r="G10" i="19"/>
  <c r="D11" i="19"/>
  <c r="E11" i="19"/>
  <c r="F11" i="19"/>
  <c r="H11" i="19"/>
  <c r="D12" i="19"/>
  <c r="E12" i="19"/>
  <c r="F12" i="19"/>
  <c r="G12" i="19"/>
  <c r="D13" i="19"/>
  <c r="E13" i="19"/>
  <c r="F13" i="19"/>
  <c r="G13" i="19"/>
  <c r="D14" i="19"/>
  <c r="E14" i="19"/>
  <c r="F14" i="19"/>
  <c r="G14" i="19"/>
  <c r="D15" i="19"/>
  <c r="E15" i="19"/>
  <c r="F15" i="19"/>
  <c r="G15" i="19"/>
  <c r="D16" i="19"/>
  <c r="E16" i="19"/>
  <c r="F16" i="19"/>
  <c r="G16" i="19"/>
  <c r="D17" i="19"/>
  <c r="E17" i="19"/>
  <c r="F17" i="19"/>
  <c r="G17" i="19"/>
  <c r="D18" i="19"/>
  <c r="E18" i="19"/>
  <c r="F18" i="19"/>
  <c r="G18" i="19"/>
  <c r="E19" i="19"/>
  <c r="C22" i="19"/>
  <c r="C21" i="19" s="1"/>
  <c r="C44" i="19" s="1"/>
  <c r="D22" i="19"/>
  <c r="D21" i="19" s="1"/>
  <c r="E22" i="19"/>
  <c r="E21" i="19" s="1"/>
  <c r="E44" i="19" s="1"/>
  <c r="F22" i="19"/>
  <c r="F21" i="19" s="1"/>
  <c r="H22" i="19"/>
  <c r="C23" i="19"/>
  <c r="D23" i="19"/>
  <c r="E23" i="19"/>
  <c r="F23" i="19"/>
  <c r="H23" i="19"/>
  <c r="C24" i="19"/>
  <c r="D24" i="19"/>
  <c r="E24" i="19"/>
  <c r="F24" i="19"/>
  <c r="G24" i="19"/>
  <c r="C25" i="19"/>
  <c r="D25" i="19"/>
  <c r="E25" i="19"/>
  <c r="F25" i="19"/>
  <c r="G25" i="19"/>
  <c r="C26" i="19"/>
  <c r="D26" i="19"/>
  <c r="E26" i="19"/>
  <c r="F26" i="19"/>
  <c r="H26" i="19"/>
  <c r="C27" i="19"/>
  <c r="D27" i="19"/>
  <c r="E27" i="19"/>
  <c r="F27" i="19"/>
  <c r="G27" i="19"/>
  <c r="C28" i="19"/>
  <c r="D28" i="19"/>
  <c r="E28" i="19"/>
  <c r="F28" i="19"/>
  <c r="G28" i="19"/>
  <c r="C29" i="19"/>
  <c r="D29" i="19"/>
  <c r="E29" i="19"/>
  <c r="F29" i="19"/>
  <c r="H29" i="19"/>
  <c r="C30" i="19"/>
  <c r="D30" i="19"/>
  <c r="E30" i="19"/>
  <c r="F30" i="19"/>
  <c r="G30" i="19"/>
  <c r="E31" i="19"/>
  <c r="C32" i="19"/>
  <c r="C31" i="19" s="1"/>
  <c r="D32" i="19"/>
  <c r="D31" i="19" s="1"/>
  <c r="E32" i="19"/>
  <c r="F32" i="19"/>
  <c r="F31" i="19" s="1"/>
  <c r="H31" i="19" s="1"/>
  <c r="H32" i="19"/>
  <c r="C33" i="19"/>
  <c r="D33" i="19"/>
  <c r="E33" i="19"/>
  <c r="F33" i="19"/>
  <c r="C34" i="19"/>
  <c r="D34" i="19"/>
  <c r="E34" i="19"/>
  <c r="F34" i="19"/>
  <c r="G34" i="19"/>
  <c r="C35" i="19"/>
  <c r="D35" i="19"/>
  <c r="E35" i="19"/>
  <c r="F35" i="19"/>
  <c r="C37" i="19"/>
  <c r="C36" i="19" s="1"/>
  <c r="D37" i="19"/>
  <c r="D36" i="19" s="1"/>
  <c r="E37" i="19"/>
  <c r="E36" i="19" s="1"/>
  <c r="F37" i="19"/>
  <c r="G37" i="19"/>
  <c r="C38" i="19"/>
  <c r="D38" i="19"/>
  <c r="E38" i="19"/>
  <c r="F38" i="19"/>
  <c r="G38" i="19"/>
  <c r="C39" i="19"/>
  <c r="D39" i="19"/>
  <c r="E39" i="19"/>
  <c r="F39" i="19"/>
  <c r="H39" i="19"/>
  <c r="C40" i="19"/>
  <c r="D40" i="19"/>
  <c r="F40" i="19" s="1"/>
  <c r="E40" i="19"/>
  <c r="E41" i="19"/>
  <c r="C42" i="19"/>
  <c r="C41" i="19" s="1"/>
  <c r="D42" i="19"/>
  <c r="C43" i="19"/>
  <c r="D43" i="19"/>
  <c r="F43" i="19" s="1"/>
  <c r="C7" i="2"/>
  <c r="D7" i="2"/>
  <c r="E7" i="2"/>
  <c r="G7" i="2"/>
  <c r="C8" i="2"/>
  <c r="D8" i="2"/>
  <c r="E8" i="2"/>
  <c r="C9" i="2"/>
  <c r="D9" i="2"/>
  <c r="F9" i="2" s="1"/>
  <c r="H9" i="2" s="1"/>
  <c r="E9" i="2"/>
  <c r="C10" i="2"/>
  <c r="D10" i="2"/>
  <c r="F10" i="2" s="1"/>
  <c r="H10" i="2" s="1"/>
  <c r="E10" i="2"/>
  <c r="C11" i="2"/>
  <c r="D11" i="2"/>
  <c r="F11" i="2" s="1"/>
  <c r="H11" i="2" s="1"/>
  <c r="E11" i="2"/>
  <c r="C12" i="2"/>
  <c r="D12" i="2"/>
  <c r="F12" i="2" s="1"/>
  <c r="H12" i="2" s="1"/>
  <c r="E12" i="2"/>
  <c r="C13" i="2"/>
  <c r="D13" i="2"/>
  <c r="E13" i="2"/>
  <c r="F13" i="2"/>
  <c r="H13" i="2" s="1"/>
  <c r="C14" i="2"/>
  <c r="D14" i="2"/>
  <c r="E14" i="2"/>
  <c r="F14" i="2"/>
  <c r="H14" i="2"/>
  <c r="C15" i="2"/>
  <c r="D15" i="2"/>
  <c r="F15" i="2" s="1"/>
  <c r="H15" i="2" s="1"/>
  <c r="E15" i="2"/>
  <c r="C16" i="2"/>
  <c r="D16" i="2"/>
  <c r="F16" i="2" s="1"/>
  <c r="H16" i="2" s="1"/>
  <c r="E16" i="2"/>
  <c r="C17" i="2"/>
  <c r="D17" i="2"/>
  <c r="E17" i="2"/>
  <c r="E60" i="2" s="1"/>
  <c r="C19" i="2"/>
  <c r="C18" i="2" s="1"/>
  <c r="D19" i="2"/>
  <c r="E19" i="2"/>
  <c r="E18" i="2" s="1"/>
  <c r="C20" i="2"/>
  <c r="D20" i="2"/>
  <c r="F20" i="2" s="1"/>
  <c r="E20" i="2"/>
  <c r="C21" i="2"/>
  <c r="D21" i="2"/>
  <c r="F21" i="2" s="1"/>
  <c r="G21" i="2" s="1"/>
  <c r="E21" i="2"/>
  <c r="C22" i="2"/>
  <c r="D22" i="2"/>
  <c r="E22" i="2"/>
  <c r="F22" i="2"/>
  <c r="G22" i="2"/>
  <c r="C23" i="2"/>
  <c r="D23" i="2"/>
  <c r="E23" i="2"/>
  <c r="F23" i="2"/>
  <c r="G23" i="2"/>
  <c r="C24" i="2"/>
  <c r="D24" i="2"/>
  <c r="E24" i="2"/>
  <c r="F24" i="2"/>
  <c r="G24" i="2"/>
  <c r="H24" i="2"/>
  <c r="C25" i="2"/>
  <c r="D25" i="2"/>
  <c r="E25" i="2"/>
  <c r="F25" i="2"/>
  <c r="H25" i="2"/>
  <c r="C26" i="2"/>
  <c r="D26" i="2"/>
  <c r="E26" i="2"/>
  <c r="F26" i="2"/>
  <c r="H26" i="2"/>
  <c r="C27" i="2"/>
  <c r="D27" i="2"/>
  <c r="E27" i="2"/>
  <c r="F27" i="2"/>
  <c r="H27" i="2"/>
  <c r="C28" i="2"/>
  <c r="D28" i="2"/>
  <c r="E28" i="2"/>
  <c r="F28" i="2"/>
  <c r="H28" i="2"/>
  <c r="C29" i="2"/>
  <c r="D29" i="2"/>
  <c r="E29" i="2"/>
  <c r="F29" i="2"/>
  <c r="G29" i="2"/>
  <c r="C30" i="2"/>
  <c r="D30" i="2"/>
  <c r="E30" i="2"/>
  <c r="F30" i="2"/>
  <c r="C31" i="2"/>
  <c r="D31" i="2"/>
  <c r="E31" i="2"/>
  <c r="C32" i="2"/>
  <c r="D32" i="2"/>
  <c r="E32" i="2"/>
  <c r="F32" i="2"/>
  <c r="H32" i="2"/>
  <c r="C33" i="2"/>
  <c r="D33" i="2"/>
  <c r="E33" i="2"/>
  <c r="F33" i="2"/>
  <c r="H33" i="2"/>
  <c r="C34" i="2"/>
  <c r="D34" i="2"/>
  <c r="E34" i="2"/>
  <c r="F34" i="2"/>
  <c r="C35" i="2"/>
  <c r="D35" i="2"/>
  <c r="E35" i="2"/>
  <c r="F35" i="2"/>
  <c r="G35" i="2"/>
  <c r="C36" i="2"/>
  <c r="D36" i="2"/>
  <c r="E36" i="2"/>
  <c r="F36" i="2"/>
  <c r="H36" i="2"/>
  <c r="C37" i="2"/>
  <c r="D37" i="2"/>
  <c r="E37" i="2"/>
  <c r="F37" i="2"/>
  <c r="H37" i="2"/>
  <c r="C38" i="2"/>
  <c r="D38" i="2"/>
  <c r="E38" i="2"/>
  <c r="F38" i="2"/>
  <c r="H38" i="2"/>
  <c r="C39" i="2"/>
  <c r="D39" i="2"/>
  <c r="E39" i="2"/>
  <c r="F39" i="2"/>
  <c r="H39" i="2"/>
  <c r="C40" i="2"/>
  <c r="D40" i="2"/>
  <c r="E40" i="2"/>
  <c r="F40" i="2"/>
  <c r="H40" i="2"/>
  <c r="C41" i="2"/>
  <c r="D41" i="2"/>
  <c r="C42" i="2"/>
  <c r="D42" i="2"/>
  <c r="E42" i="2"/>
  <c r="E41" i="2" s="1"/>
  <c r="F42" i="2"/>
  <c r="F41" i="2" s="1"/>
  <c r="G41" i="2" s="1"/>
  <c r="G42" i="2"/>
  <c r="C43" i="2"/>
  <c r="D43" i="2"/>
  <c r="E43" i="2"/>
  <c r="F43" i="2"/>
  <c r="G43" i="2"/>
  <c r="C44" i="2"/>
  <c r="D44" i="2"/>
  <c r="E44" i="2"/>
  <c r="F44" i="2"/>
  <c r="G44" i="2"/>
  <c r="C45" i="2"/>
  <c r="D45" i="2"/>
  <c r="E45" i="2"/>
  <c r="F45" i="2"/>
  <c r="G45" i="2"/>
  <c r="C46" i="2"/>
  <c r="D46" i="2"/>
  <c r="E46" i="2"/>
  <c r="F46" i="2"/>
  <c r="G46" i="2"/>
  <c r="C47" i="2"/>
  <c r="D47" i="2"/>
  <c r="E47" i="2"/>
  <c r="F47" i="2"/>
  <c r="G47" i="2"/>
  <c r="C48" i="2"/>
  <c r="D48" i="2"/>
  <c r="E48" i="2"/>
  <c r="F48" i="2"/>
  <c r="G48" i="2"/>
  <c r="C50" i="2"/>
  <c r="C49" i="2" s="1"/>
  <c r="D50" i="2"/>
  <c r="D49" i="2" s="1"/>
  <c r="F49" i="2" s="1"/>
  <c r="E50" i="2"/>
  <c r="E49" i="2" s="1"/>
  <c r="C51" i="2"/>
  <c r="D51" i="2"/>
  <c r="E51" i="2"/>
  <c r="C52" i="2"/>
  <c r="D52" i="2"/>
  <c r="E52" i="2"/>
  <c r="F52" i="2"/>
  <c r="G52" i="2" s="1"/>
  <c r="H52" i="2"/>
  <c r="C54" i="2"/>
  <c r="C53" i="2" s="1"/>
  <c r="D54" i="2"/>
  <c r="D53" i="2" s="1"/>
  <c r="E54" i="2"/>
  <c r="E53" i="2" s="1"/>
  <c r="F54" i="2"/>
  <c r="F53" i="2" s="1"/>
  <c r="H53" i="2" s="1"/>
  <c r="G54" i="2"/>
  <c r="C55" i="2"/>
  <c r="D55" i="2"/>
  <c r="E55" i="2"/>
  <c r="F55" i="2"/>
  <c r="G55" i="2" s="1"/>
  <c r="C56" i="2"/>
  <c r="D56" i="2"/>
  <c r="E56" i="2"/>
  <c r="F56" i="2"/>
  <c r="G56" i="2"/>
  <c r="C57" i="2"/>
  <c r="D57" i="2"/>
  <c r="E57" i="2"/>
  <c r="F57" i="2"/>
  <c r="G57" i="2" s="1"/>
  <c r="C58" i="2"/>
  <c r="D58" i="2"/>
  <c r="E58" i="2"/>
  <c r="F58" i="2"/>
  <c r="G58" i="2"/>
  <c r="C59" i="2"/>
  <c r="D59" i="2"/>
  <c r="E59" i="2"/>
  <c r="F59" i="2"/>
  <c r="H59" i="2"/>
  <c r="C61" i="2"/>
  <c r="D61" i="2"/>
  <c r="E61" i="2"/>
  <c r="F61" i="2"/>
  <c r="G61" i="2" s="1"/>
  <c r="C62" i="2"/>
  <c r="D62" i="2"/>
  <c r="E62" i="2"/>
  <c r="G62" i="2" s="1"/>
  <c r="F62" i="2"/>
  <c r="C63" i="2"/>
  <c r="D63" i="2"/>
  <c r="E63" i="2"/>
  <c r="F63" i="2"/>
  <c r="G63" i="2" s="1"/>
  <c r="C64" i="2"/>
  <c r="D64" i="2"/>
  <c r="E64" i="2"/>
  <c r="F64" i="2"/>
  <c r="G64" i="2" s="1"/>
  <c r="C66" i="2"/>
  <c r="C65" i="2" s="1"/>
  <c r="D66" i="2"/>
  <c r="D65" i="2" s="1"/>
  <c r="E66" i="2"/>
  <c r="E65" i="2" s="1"/>
  <c r="F66" i="2"/>
  <c r="F65" i="2" s="1"/>
  <c r="C67" i="2"/>
  <c r="D67" i="2"/>
  <c r="E67" i="2"/>
  <c r="G67" i="2" s="1"/>
  <c r="F67" i="2"/>
  <c r="H67" i="2"/>
  <c r="C69" i="2"/>
  <c r="C68" i="2" s="1"/>
  <c r="D69" i="2"/>
  <c r="D68" i="2" s="1"/>
  <c r="E69" i="2"/>
  <c r="E68" i="2" s="1"/>
  <c r="F69" i="2"/>
  <c r="F68" i="2" s="1"/>
  <c r="G69" i="2"/>
  <c r="C70" i="2"/>
  <c r="D70" i="2"/>
  <c r="E70" i="2"/>
  <c r="F70" i="2"/>
  <c r="G70" i="2"/>
  <c r="H70" i="2"/>
  <c r="C72" i="2"/>
  <c r="D72" i="2"/>
  <c r="E72" i="2"/>
  <c r="F72" i="2"/>
  <c r="C73" i="2"/>
  <c r="D73" i="2"/>
  <c r="E73" i="2"/>
  <c r="F73" i="2"/>
  <c r="G73" i="2"/>
  <c r="C74" i="2"/>
  <c r="D74" i="2"/>
  <c r="E74" i="2"/>
  <c r="F74" i="2"/>
  <c r="G74" i="2"/>
  <c r="C75" i="2"/>
  <c r="D75" i="2"/>
  <c r="E75" i="2"/>
  <c r="F75" i="2"/>
  <c r="G75" i="2"/>
  <c r="C76" i="2"/>
  <c r="C77" i="2"/>
  <c r="D77" i="2"/>
  <c r="E77" i="2"/>
  <c r="F77" i="2"/>
  <c r="G77" i="2"/>
  <c r="H77" i="2"/>
  <c r="C78" i="2"/>
  <c r="D78" i="2"/>
  <c r="E78" i="2"/>
  <c r="G81" i="2"/>
  <c r="E83" i="2"/>
  <c r="C84" i="2"/>
  <c r="D84" i="2"/>
  <c r="E84" i="2"/>
  <c r="F84" i="2"/>
  <c r="H84" i="2" s="1"/>
  <c r="C85" i="2"/>
  <c r="D85" i="2"/>
  <c r="E85" i="2"/>
  <c r="F85" i="2"/>
  <c r="G85" i="2" s="1"/>
  <c r="C86" i="2"/>
  <c r="D86" i="2"/>
  <c r="E86" i="2"/>
  <c r="F86" i="2"/>
  <c r="G86" i="2"/>
  <c r="C87" i="2"/>
  <c r="D87" i="2"/>
  <c r="E87" i="2"/>
  <c r="F87" i="2"/>
  <c r="G87" i="2" s="1"/>
  <c r="C88" i="2"/>
  <c r="D88" i="2"/>
  <c r="E88" i="2"/>
  <c r="F88" i="2"/>
  <c r="G88" i="2"/>
  <c r="E89" i="2"/>
  <c r="C91" i="2"/>
  <c r="D91" i="2"/>
  <c r="F91" i="2" s="1"/>
  <c r="E91" i="2"/>
  <c r="C92" i="2"/>
  <c r="D92" i="2"/>
  <c r="E92" i="2"/>
  <c r="F92" i="2"/>
  <c r="H92" i="2" s="1"/>
  <c r="C93" i="2"/>
  <c r="D93" i="2"/>
  <c r="E93" i="2"/>
  <c r="F93" i="2"/>
  <c r="H93" i="2" s="1"/>
  <c r="C94" i="2"/>
  <c r="D94" i="2"/>
  <c r="E94" i="2"/>
  <c r="F94" i="2"/>
  <c r="H94" i="2" s="1"/>
  <c r="C95" i="2"/>
  <c r="D95" i="2"/>
  <c r="E95" i="2"/>
  <c r="F95" i="2"/>
  <c r="H95" i="2" s="1"/>
  <c r="C96" i="2"/>
  <c r="D96" i="2"/>
  <c r="F96" i="2" s="1"/>
  <c r="H96" i="2" s="1"/>
  <c r="E96" i="2"/>
  <c r="C97" i="2"/>
  <c r="D97" i="2"/>
  <c r="E97" i="2"/>
  <c r="F97" i="2"/>
  <c r="H97" i="2" s="1"/>
  <c r="C98" i="2"/>
  <c r="D98" i="2"/>
  <c r="E98" i="2"/>
  <c r="C29" i="24"/>
  <c r="D29" i="24"/>
  <c r="E30" i="24"/>
  <c r="F30" i="24"/>
  <c r="E31" i="24"/>
  <c r="F31" i="24"/>
  <c r="E32" i="24"/>
  <c r="F32" i="24"/>
  <c r="E33" i="24"/>
  <c r="F33" i="24"/>
  <c r="C34" i="24"/>
  <c r="C41" i="24" s="1"/>
  <c r="C43" i="24" s="1"/>
  <c r="D34" i="24"/>
  <c r="E35" i="24"/>
  <c r="F35" i="24"/>
  <c r="C36" i="24"/>
  <c r="D36" i="24"/>
  <c r="E37" i="24"/>
  <c r="F37" i="24"/>
  <c r="E38" i="24"/>
  <c r="F38" i="24"/>
  <c r="E39" i="24"/>
  <c r="F39" i="24"/>
  <c r="C40" i="24"/>
  <c r="D40" i="24"/>
  <c r="E42" i="24"/>
  <c r="C46" i="24"/>
  <c r="D46" i="24"/>
  <c r="E46" i="24"/>
  <c r="F46" i="24"/>
  <c r="E47" i="24"/>
  <c r="F47" i="24"/>
  <c r="E48" i="24"/>
  <c r="F48" i="24"/>
  <c r="E49" i="24"/>
  <c r="F49" i="24"/>
  <c r="E50" i="24"/>
  <c r="F50" i="24"/>
  <c r="E51" i="24"/>
  <c r="F51" i="24"/>
  <c r="E52" i="24"/>
  <c r="F52" i="24"/>
  <c r="G52" i="24"/>
  <c r="C53" i="24"/>
  <c r="D53" i="24"/>
  <c r="E53" i="24"/>
  <c r="F53" i="24"/>
  <c r="E55" i="24"/>
  <c r="E56" i="24"/>
  <c r="F56" i="24"/>
  <c r="E57" i="24"/>
  <c r="E58" i="24"/>
  <c r="E59" i="24"/>
  <c r="F59" i="24"/>
  <c r="E60" i="24"/>
  <c r="F60" i="24"/>
  <c r="E61" i="24"/>
  <c r="F61" i="24"/>
  <c r="E62" i="24"/>
  <c r="F62" i="24"/>
  <c r="E63" i="24"/>
  <c r="E64" i="24"/>
  <c r="C65" i="24"/>
  <c r="D65" i="24"/>
  <c r="E65" i="24"/>
  <c r="F65" i="24"/>
  <c r="E67" i="24"/>
  <c r="E68" i="24"/>
  <c r="E69" i="24"/>
  <c r="E70" i="24"/>
  <c r="E71" i="24"/>
  <c r="E72" i="24"/>
  <c r="C73" i="24"/>
  <c r="D73" i="24"/>
  <c r="E73" i="24"/>
  <c r="F73" i="24"/>
  <c r="C74" i="24"/>
  <c r="F74" i="24"/>
  <c r="E75" i="24"/>
  <c r="E74" i="24" s="1"/>
  <c r="E76" i="24"/>
  <c r="E77" i="24"/>
  <c r="E78" i="24"/>
  <c r="C83" i="24"/>
  <c r="D83" i="24"/>
  <c r="E83" i="24"/>
  <c r="F83" i="24"/>
  <c r="E84" i="24"/>
  <c r="F84" i="24"/>
  <c r="E85" i="24"/>
  <c r="F85" i="24"/>
  <c r="E89" i="24"/>
  <c r="F89" i="24"/>
  <c r="E90" i="24"/>
  <c r="F90" i="24"/>
  <c r="E91" i="24"/>
  <c r="F91" i="24"/>
  <c r="E92" i="24"/>
  <c r="F92" i="24"/>
  <c r="E93" i="24"/>
  <c r="F93" i="24"/>
  <c r="E94" i="24"/>
  <c r="C95" i="24"/>
  <c r="E95" i="24"/>
  <c r="F95" i="24"/>
  <c r="E96" i="24"/>
  <c r="E97" i="24"/>
  <c r="F97" i="24"/>
  <c r="C98" i="24"/>
  <c r="E98" i="24"/>
  <c r="F98" i="24"/>
  <c r="E99" i="24"/>
  <c r="E100" i="24"/>
  <c r="E101" i="24"/>
  <c r="F101" i="24"/>
  <c r="E103" i="24"/>
  <c r="E104" i="24"/>
  <c r="E105" i="24"/>
  <c r="E106" i="24"/>
  <c r="E107" i="24"/>
  <c r="E108" i="24"/>
  <c r="E109" i="24"/>
  <c r="E110" i="24"/>
  <c r="C112" i="24"/>
  <c r="D112" i="24"/>
  <c r="E112" i="24"/>
  <c r="F112" i="24"/>
  <c r="E113" i="24"/>
  <c r="F113" i="24"/>
  <c r="E114" i="24"/>
  <c r="F114" i="24"/>
  <c r="C115" i="24"/>
  <c r="D115" i="24"/>
  <c r="E115" i="24"/>
  <c r="F115" i="24"/>
  <c r="E116" i="24"/>
  <c r="E117" i="24"/>
  <c r="C118" i="24"/>
  <c r="D118" i="24"/>
  <c r="E118" i="24"/>
  <c r="F118" i="24"/>
  <c r="C119" i="24"/>
  <c r="D119" i="24"/>
  <c r="E119" i="24"/>
  <c r="C120" i="24"/>
  <c r="D120" i="24"/>
  <c r="E120" i="24"/>
  <c r="H6" i="3" l="1"/>
  <c r="G6" i="3"/>
  <c r="F22" i="18"/>
  <c r="G23" i="18"/>
  <c r="F27" i="18"/>
  <c r="D26" i="18"/>
  <c r="D18" i="18" s="1"/>
  <c r="H33" i="18"/>
  <c r="F32" i="18"/>
  <c r="H32" i="18" s="1"/>
  <c r="G40" i="18"/>
  <c r="F57" i="18"/>
  <c r="G57" i="18" s="1"/>
  <c r="D19" i="19"/>
  <c r="F9" i="19"/>
  <c r="H21" i="19"/>
  <c r="G21" i="19"/>
  <c r="F42" i="19"/>
  <c r="F41" i="19" s="1"/>
  <c r="D41" i="19"/>
  <c r="D44" i="19" s="1"/>
  <c r="D79" i="2"/>
  <c r="F7" i="2"/>
  <c r="F8" i="2"/>
  <c r="F19" i="2"/>
  <c r="D18" i="2"/>
  <c r="H49" i="2"/>
  <c r="G49" i="2"/>
  <c r="G65" i="2"/>
  <c r="H65" i="2"/>
  <c r="G68" i="2"/>
  <c r="H68" i="2"/>
  <c r="F98" i="2"/>
  <c r="H98" i="2" s="1"/>
  <c r="H91" i="2"/>
  <c r="F29" i="24"/>
  <c r="E29" i="24"/>
  <c r="C87" i="24"/>
  <c r="C44" i="24"/>
  <c r="D41" i="24"/>
  <c r="F34" i="24"/>
  <c r="E34" i="24"/>
  <c r="E36" i="24"/>
  <c r="F36" i="24"/>
  <c r="F40" i="24"/>
  <c r="E40" i="24"/>
  <c r="D7" i="18"/>
  <c r="E7" i="18"/>
  <c r="F7" i="18"/>
  <c r="C18" i="18"/>
  <c r="C38" i="18" s="1"/>
  <c r="C77" i="18" s="1"/>
  <c r="C80" i="18" s="1"/>
  <c r="C26" i="18"/>
  <c r="F59" i="18"/>
  <c r="E76" i="18"/>
  <c r="F36" i="19"/>
  <c r="H36" i="19" s="1"/>
  <c r="C79" i="2"/>
  <c r="E79" i="2"/>
  <c r="C80" i="2"/>
  <c r="E80" i="2"/>
  <c r="C60" i="2"/>
  <c r="E71" i="2"/>
  <c r="E76" i="2" s="1"/>
  <c r="E26" i="18"/>
  <c r="E18" i="18" s="1"/>
  <c r="E57" i="18"/>
  <c r="C76" i="18"/>
  <c r="F66" i="18"/>
  <c r="G66" i="18" s="1"/>
  <c r="G22" i="18" l="1"/>
  <c r="F26" i="18"/>
  <c r="H27" i="18"/>
  <c r="F19" i="19"/>
  <c r="H19" i="19" s="1"/>
  <c r="H9" i="19"/>
  <c r="F79" i="2"/>
  <c r="H7" i="2"/>
  <c r="F17" i="2"/>
  <c r="H8" i="2"/>
  <c r="H19" i="2"/>
  <c r="F18" i="2"/>
  <c r="D44" i="24"/>
  <c r="D43" i="24"/>
  <c r="E41" i="24"/>
  <c r="H7" i="18"/>
  <c r="G59" i="18"/>
  <c r="F76" i="18"/>
  <c r="G76" i="18" s="1"/>
  <c r="C71" i="2"/>
  <c r="C83" i="2"/>
  <c r="C89" i="2" s="1"/>
  <c r="D38" i="18"/>
  <c r="D77" i="18" s="1"/>
  <c r="D80" i="18" s="1"/>
  <c r="E38" i="18"/>
  <c r="E77" i="18" s="1"/>
  <c r="E80" i="18" s="1"/>
  <c r="G41" i="19"/>
  <c r="F44" i="19"/>
  <c r="H44" i="19" s="1"/>
  <c r="D60" i="2"/>
  <c r="D80" i="2"/>
  <c r="H79" i="2" l="1"/>
  <c r="G79" i="2"/>
  <c r="G17" i="2"/>
  <c r="F60" i="2"/>
  <c r="H17" i="2"/>
  <c r="F44" i="24"/>
  <c r="E44" i="24"/>
  <c r="D87" i="24"/>
  <c r="E87" i="24" s="1"/>
  <c r="E43" i="24"/>
  <c r="D71" i="2"/>
  <c r="D76" i="2" s="1"/>
  <c r="D83" i="2"/>
  <c r="H26" i="18"/>
  <c r="F18" i="18"/>
  <c r="H18" i="2"/>
  <c r="F80" i="2"/>
  <c r="H80" i="2" s="1"/>
  <c r="F71" i="2" l="1"/>
  <c r="G60" i="2"/>
  <c r="H60" i="2"/>
  <c r="D89" i="2"/>
  <c r="F83" i="2"/>
  <c r="F38" i="18"/>
  <c r="H18" i="18"/>
  <c r="H71" i="2" l="1"/>
  <c r="G71" i="2"/>
  <c r="F76" i="2"/>
  <c r="G83" i="2"/>
  <c r="F89" i="2"/>
  <c r="H83" i="2"/>
  <c r="H38" i="18"/>
  <c r="F77" i="18"/>
  <c r="G38" i="18"/>
  <c r="H76" i="2" l="1"/>
  <c r="G76" i="2"/>
  <c r="H89" i="2"/>
  <c r="G89" i="2"/>
  <c r="F80" i="18"/>
  <c r="H80" i="18" s="1"/>
  <c r="H77" i="18"/>
</calcChain>
</file>

<file path=xl/sharedStrings.xml><?xml version="1.0" encoding="utf-8"?>
<sst xmlns="http://schemas.openxmlformats.org/spreadsheetml/2006/main" count="697" uniqueCount="359">
  <si>
    <t>Код рядка</t>
  </si>
  <si>
    <t>капітальне будівництво</t>
  </si>
  <si>
    <t>придбання (виготовлення) основних засобів</t>
  </si>
  <si>
    <t>придбання (створення) нематеріальних активів</t>
  </si>
  <si>
    <t>Фінансовий результат від операційної діяльності</t>
  </si>
  <si>
    <t>Витрати на оплату праці</t>
  </si>
  <si>
    <t>Відрахування на соціальні заходи</t>
  </si>
  <si>
    <t>Амортизація</t>
  </si>
  <si>
    <t>за ЗКГНГ</t>
  </si>
  <si>
    <t>за СПОДУ</t>
  </si>
  <si>
    <t xml:space="preserve">за  КВЕД  </t>
  </si>
  <si>
    <t xml:space="preserve">Місцезнаходження  </t>
  </si>
  <si>
    <t xml:space="preserve">Телефон </t>
  </si>
  <si>
    <t xml:space="preserve">Прізвище та ініціали керівника  </t>
  </si>
  <si>
    <t xml:space="preserve">Підприємство  </t>
  </si>
  <si>
    <t xml:space="preserve">Організаційно-правова форма </t>
  </si>
  <si>
    <t xml:space="preserve">Вид економічної діяльності    </t>
  </si>
  <si>
    <t xml:space="preserve">Галузь     </t>
  </si>
  <si>
    <t xml:space="preserve">Код рядка </t>
  </si>
  <si>
    <t>Усього доходів</t>
  </si>
  <si>
    <t>Територія</t>
  </si>
  <si>
    <t>Форма власності</t>
  </si>
  <si>
    <t>витрати на страхові послуги</t>
  </si>
  <si>
    <t>витрати на аудиторські послуги</t>
  </si>
  <si>
    <t>Валовий прибуток (збиток)</t>
  </si>
  <si>
    <t xml:space="preserve">прибуток </t>
  </si>
  <si>
    <t>збиток</t>
  </si>
  <si>
    <t>Резервний фонд</t>
  </si>
  <si>
    <t>витрати на паливо та енергію</t>
  </si>
  <si>
    <t>Інші операційні витрати</t>
  </si>
  <si>
    <t>придбання (виготовлення) інших необоротних матеріальних активів</t>
  </si>
  <si>
    <t>витрати на службові відрядження</t>
  </si>
  <si>
    <t>витрати на зв’язок</t>
  </si>
  <si>
    <t>витрати на оплату праці</t>
  </si>
  <si>
    <t>відрахування на соціальні заходи</t>
  </si>
  <si>
    <t>амортизація основних засобів і нематеріальних активів загальногосподарського призначення</t>
  </si>
  <si>
    <t>витрати на операційну оренду основних засобів та роялті, що мають загальногосподарське призначення</t>
  </si>
  <si>
    <t>витрати на страхування майна загальногосподарського призначення</t>
  </si>
  <si>
    <t>витрати на страхування загальногосподарського персоналу</t>
  </si>
  <si>
    <t xml:space="preserve">організаційно-технічні послуги </t>
  </si>
  <si>
    <t>юридичні послуги</t>
  </si>
  <si>
    <t>послуги з оцінки майна</t>
  </si>
  <si>
    <t>витрати на охорону праці загальногосподарського персоналу</t>
  </si>
  <si>
    <t xml:space="preserve">витрати на підвищення кваліфікації та перепідготовку кадрів </t>
  </si>
  <si>
    <t>витрати на поліпшення основних фондів</t>
  </si>
  <si>
    <t>відрахування до резерву сумнівних боргів</t>
  </si>
  <si>
    <t>Усього</t>
  </si>
  <si>
    <t>Залишок нерозподіленого прибутку (непокритого збитку) на початок звітного періоду</t>
  </si>
  <si>
    <t>Залишок нерозподіленого прибутку (непокритого збитку) на кінець звітного періоду</t>
  </si>
  <si>
    <t>відрахування до недержавних пенсійних фондів</t>
  </si>
  <si>
    <t>витрати на консалтингові послуги</t>
  </si>
  <si>
    <t>амортизація основних засобів і нематеріальних активів</t>
  </si>
  <si>
    <t>консультаційні та інформаційні послуги</t>
  </si>
  <si>
    <t>модернізація, модифікація (добудова, дообладнання, реконструкція) основних засобів</t>
  </si>
  <si>
    <t>Розвиток виробництва</t>
  </si>
  <si>
    <t>витрати на благодійну допомогу</t>
  </si>
  <si>
    <t>витрати на утримання основних фондів, інших необоротних активів загальногосподарського використання,  у тому числі:</t>
  </si>
  <si>
    <t>(посада)</t>
  </si>
  <si>
    <t>(підпис)</t>
  </si>
  <si>
    <t>витрати на рекламу</t>
  </si>
  <si>
    <t>Інші операційні витрати, усього, у тому числі:</t>
  </si>
  <si>
    <t>Капітальні інвестиції, усього,
у тому числі:</t>
  </si>
  <si>
    <t>податок на доходи фізичних осіб</t>
  </si>
  <si>
    <t>акцизний податок</t>
  </si>
  <si>
    <t>кредити</t>
  </si>
  <si>
    <t>Повернення коштів за короткостроковими зобов'язаннями, у тому числі:</t>
  </si>
  <si>
    <t>Отримання коштів за короткостроковими зобов'язаннями, у тому числі:</t>
  </si>
  <si>
    <t xml:space="preserve">позики </t>
  </si>
  <si>
    <t>Фінансовий результат до оподаткування</t>
  </si>
  <si>
    <t>І. Формування фінансових результатів</t>
  </si>
  <si>
    <t xml:space="preserve">         (ініціали, прізвище)    </t>
  </si>
  <si>
    <t>рентна плата за транспортування</t>
  </si>
  <si>
    <t>Середньооблікова кількість штатних працівників</t>
  </si>
  <si>
    <t>витрати, пов'язані з використанням власних службових автомобілів</t>
  </si>
  <si>
    <t>Дохід від участі в капіталі (розшифрувати)</t>
  </si>
  <si>
    <t>Інші фінансові доходи (розшифрувати)</t>
  </si>
  <si>
    <t>інші адміністративні витрати (розшифрувати)</t>
  </si>
  <si>
    <t>Фінансові витрати (розшифрувати)</t>
  </si>
  <si>
    <t>Втрати від участі в капіталі (розшифрувати)</t>
  </si>
  <si>
    <t>Інші фонди (розшифрувати)</t>
  </si>
  <si>
    <t>Інші цілі (розшифрувати)</t>
  </si>
  <si>
    <t>Усього витрат</t>
  </si>
  <si>
    <t>облігації</t>
  </si>
  <si>
    <t>інші витрати (розшифрувати)</t>
  </si>
  <si>
    <t>інші витрати на збут (розшифрувати)</t>
  </si>
  <si>
    <t>за КОАТУУ</t>
  </si>
  <si>
    <t>за КОПФГ</t>
  </si>
  <si>
    <t xml:space="preserve">за ЄДРПОУ </t>
  </si>
  <si>
    <t>у тому числі за основними видами діяльності за КВЕД</t>
  </si>
  <si>
    <t>погашення реструктуризованих та відстрочених сум, що підлягають сплаті в поточному році до бюджетів та державних цільових фондів</t>
  </si>
  <si>
    <t>Рік</t>
  </si>
  <si>
    <t>EBITDA</t>
  </si>
  <si>
    <t>Власний капітал</t>
  </si>
  <si>
    <t>Розподіл чистого прибутку</t>
  </si>
  <si>
    <t>IІ. Розрахунки з бюджетом</t>
  </si>
  <si>
    <t>Чистий рух коштів від інвестиційної діяльності </t>
  </si>
  <si>
    <t>Чистий рух коштів від фінансової діяльності </t>
  </si>
  <si>
    <t>Розрахунок показника EBITDA</t>
  </si>
  <si>
    <t xml:space="preserve">Вплив зміни валютних курсів на залишок коштів </t>
  </si>
  <si>
    <t>Довгострокові зобов'язання і забезпечення</t>
  </si>
  <si>
    <t>Поточні зобов'язання і забезпечення</t>
  </si>
  <si>
    <t>Собівартість реалізованої продукції (товарів, робіт, послуг)</t>
  </si>
  <si>
    <t>у тому числі на державну частку</t>
  </si>
  <si>
    <t>транспортні витрати</t>
  </si>
  <si>
    <t>витрати на зберігання та упаковку</t>
  </si>
  <si>
    <t>Стандарти звітності П(с)БОУ</t>
  </si>
  <si>
    <t>Стандарти звітності МСФЗ</t>
  </si>
  <si>
    <t>Перенесено з додаткового капіталу</t>
  </si>
  <si>
    <t>Основні фінансові показники</t>
  </si>
  <si>
    <t>Чистий дохід від реалізації продукції (товарів, робіт, послуг)</t>
  </si>
  <si>
    <t>державними унітарними підприємствами та їх об'єднаннями до державного бюджету</t>
  </si>
  <si>
    <t>витрати на оренду службових автомобілів</t>
  </si>
  <si>
    <t xml:space="preserve">IV. Капітальні інвестиції </t>
  </si>
  <si>
    <t>V. Коефіцієнтний аналіз</t>
  </si>
  <si>
    <t>курсові різниці</t>
  </si>
  <si>
    <t>2012/1</t>
  </si>
  <si>
    <t>4010</t>
  </si>
  <si>
    <t>Адміністративні витрати, у тому числі:</t>
  </si>
  <si>
    <t>Витрати на збут, у тому числі:</t>
  </si>
  <si>
    <t>Елементи операційних витрат</t>
  </si>
  <si>
    <t>Факт наростаючим підсумком з початку року</t>
  </si>
  <si>
    <t>факт</t>
  </si>
  <si>
    <t xml:space="preserve">                  (підпис)</t>
  </si>
  <si>
    <t xml:space="preserve">                                                   (посада)</t>
  </si>
  <si>
    <t>інші операційні витрати (розшифрувати)</t>
  </si>
  <si>
    <t>Неконтрольована частка</t>
  </si>
  <si>
    <t>минулий рік</t>
  </si>
  <si>
    <t>поточний рік</t>
  </si>
  <si>
    <t xml:space="preserve">план </t>
  </si>
  <si>
    <t>Усього активи</t>
  </si>
  <si>
    <t>Усього зобов'язання і забезпечення</t>
  </si>
  <si>
    <t>Доходи і витрати (деталізація)</t>
  </si>
  <si>
    <t xml:space="preserve">пояснення та обґрунтування відхилення від запланованого рівня доходів/витрат                               </t>
  </si>
  <si>
    <t>відхилення,  +/–</t>
  </si>
  <si>
    <t>виконання, %</t>
  </si>
  <si>
    <t>Фінансовий результат від операційної діяльності, рядок 1100</t>
  </si>
  <si>
    <t>Матеріальні витрати, у тому числі:</t>
  </si>
  <si>
    <t>витрати на сировину та основні матеріали</t>
  </si>
  <si>
    <t>Найменування показника</t>
  </si>
  <si>
    <t>власні кошти</t>
  </si>
  <si>
    <t xml:space="preserve">                   (підпис)</t>
  </si>
  <si>
    <t xml:space="preserve">                                         (посада)</t>
  </si>
  <si>
    <t xml:space="preserve">(ініціали, прізвище)    </t>
  </si>
  <si>
    <t xml:space="preserve">                                           (посада)</t>
  </si>
  <si>
    <t xml:space="preserve">             (ініціали, прізвище)    </t>
  </si>
  <si>
    <t>Джерела капітальних інвестицій, усього, у тому числі:</t>
  </si>
  <si>
    <t>Витрати з податку на прибуток</t>
  </si>
  <si>
    <t>Дохід з податку на прибуток</t>
  </si>
  <si>
    <t xml:space="preserve">Прибуток від припиненої діяльності після оподаткування </t>
  </si>
  <si>
    <t xml:space="preserve">Збиток від припиненої діяльності після оподаткування </t>
  </si>
  <si>
    <t>капітальний ремонт</t>
  </si>
  <si>
    <t>Інші операційні доходи, усього, у тому числі:</t>
  </si>
  <si>
    <t>інші операційні доходи (розшифрувати)</t>
  </si>
  <si>
    <t>Інші доходи, усього, у тому числі:</t>
  </si>
  <si>
    <t>інші доходи (розшифрувати)</t>
  </si>
  <si>
    <t>Інші витрати, усього, у тому числі:</t>
  </si>
  <si>
    <t>Нараховані до сплати відрахування частини чистого прибутку, усього, у тому числі:</t>
  </si>
  <si>
    <t>Надходження авансів від покупців і замовників</t>
  </si>
  <si>
    <t xml:space="preserve">Надходження грошових коштів від фінансової діяльності </t>
  </si>
  <si>
    <t xml:space="preserve">Розрахунки за продукцію (товари, роботи та послуги) </t>
  </si>
  <si>
    <t xml:space="preserve">Розрахунки з оплати праці </t>
  </si>
  <si>
    <t>податок на прибуток підприємств</t>
  </si>
  <si>
    <t>податок на додану вартість</t>
  </si>
  <si>
    <t>рентна плата</t>
  </si>
  <si>
    <t>Повернення коштів до бюджету</t>
  </si>
  <si>
    <t>Отримання коштів за довгостроковими зобов'язаннями, у тому числі:</t>
  </si>
  <si>
    <t>Повернення коштів за довгостроковими зобов'язаннями, у тому числі:</t>
  </si>
  <si>
    <t>Чистий фінансовий результат, у тому числі:</t>
  </si>
  <si>
    <t>ІІІ. Рух грошових коштів (за прямим методом)</t>
  </si>
  <si>
    <t>Повернення податків і зборів, у тому числі:</t>
  </si>
  <si>
    <t>податку на додану вартість</t>
  </si>
  <si>
    <t>Надходження від власного капіталу</t>
  </si>
  <si>
    <t>Витрачання на викуп власних акцій</t>
  </si>
  <si>
    <t>Чистий рух коштів від операційної діяльності</t>
  </si>
  <si>
    <t>нетипові операційні доходи (розшифрувати)</t>
  </si>
  <si>
    <t>Чистий фінансовий результат</t>
  </si>
  <si>
    <t>І. Рух коштів у результаті операційної діяльності</t>
  </si>
  <si>
    <t>II. Рух коштів у результаті інвестиційної діяльності</t>
  </si>
  <si>
    <t>III. Рух коштів у результаті фінансової діяльності</t>
  </si>
  <si>
    <t>Залишок коштів на початок періоду</t>
  </si>
  <si>
    <t>Залишок коштів на кінець періоду</t>
  </si>
  <si>
    <t>VI. Звіт про фінансовий стан</t>
  </si>
  <si>
    <t>VІI. Кредитна політика</t>
  </si>
  <si>
    <t>7000</t>
  </si>
  <si>
    <t>7010</t>
  </si>
  <si>
    <t>7001</t>
  </si>
  <si>
    <t>7002</t>
  </si>
  <si>
    <t>7003</t>
  </si>
  <si>
    <t>7011</t>
  </si>
  <si>
    <t>7012</t>
  </si>
  <si>
    <t>7013</t>
  </si>
  <si>
    <t>VIII. Дані про персонал та витрати на оплату праці</t>
  </si>
  <si>
    <t>8000</t>
  </si>
  <si>
    <t>8001</t>
  </si>
  <si>
    <t>8002</t>
  </si>
  <si>
    <t>8020</t>
  </si>
  <si>
    <t>1050/1</t>
  </si>
  <si>
    <t>Необоротні активи, усього, у тому числі:</t>
  </si>
  <si>
    <t>Основні засоби</t>
  </si>
  <si>
    <t>первісна вартість</t>
  </si>
  <si>
    <t>знос</t>
  </si>
  <si>
    <t>Оборотні активи, усього, у тому числі:</t>
  </si>
  <si>
    <t>Гроші та їх еквіваленти</t>
  </si>
  <si>
    <t>Рентабельність діяльності</t>
  </si>
  <si>
    <t>плюс амортизація, рядок 1430</t>
  </si>
  <si>
    <t>мінус операційні доходи від курсових різниць, рядок 1071</t>
  </si>
  <si>
    <t>плюс операційні витрати від курсових різниць, рядок 1081</t>
  </si>
  <si>
    <t>мінус значні нетипові операційні доходи, рядок 1072</t>
  </si>
  <si>
    <t>плюс значні нетипові операційні витрати, рядок 1082</t>
  </si>
  <si>
    <t>Факт наростаючим підсумком
з початку року</t>
  </si>
  <si>
    <t>Факт наростаючим підсумком 
з початку року</t>
  </si>
  <si>
    <t>Отримано залучених коштів, усього, у тому числі:</t>
  </si>
  <si>
    <t>Повернено залучених коштів, усього, у тому числі:</t>
  </si>
  <si>
    <t>Сплата податків та зборів до Державного бюджету України (податкові платежі), усього, у тому числі:</t>
  </si>
  <si>
    <t>ПДВ, що підлягає сплаті до бюджету за підсумками звітного періоду</t>
  </si>
  <si>
    <t>ПДВ, що підлягає відшкодуванню з бюджету за підсумками звітного періоду</t>
  </si>
  <si>
    <t>відрахування частини чистого прибутку державними унітарними підприємствами та їх об'єднаннями</t>
  </si>
  <si>
    <t>Усього виплат на користь держави</t>
  </si>
  <si>
    <t xml:space="preserve">Сплата податків, зборів та інших обов'язкових платежів </t>
  </si>
  <si>
    <t>інші податки та збори (розшифрувати)</t>
  </si>
  <si>
    <t>Сплата податків та зборів до місцевих бюджетів (податкові платежі), усього, у тому числі:</t>
  </si>
  <si>
    <t>земельний податок</t>
  </si>
  <si>
    <t>орендна плата</t>
  </si>
  <si>
    <t>Інші податки, збори та платежі на користь держави, усього, у тому числі:</t>
  </si>
  <si>
    <t>митні платежі</t>
  </si>
  <si>
    <t xml:space="preserve">єдиний внесок на загальнообов'язкове державне соціальне страхування                      </t>
  </si>
  <si>
    <t>інші податки, збори та платежі (розшифрувати)</t>
  </si>
  <si>
    <t>Погашення податкового боргу, усього, у тому числі:</t>
  </si>
  <si>
    <t>інші (штрафи, пені, неустойки) (розшифрувати)</t>
  </si>
  <si>
    <t>нетипові операційні витрати (розшифрувати)</t>
  </si>
  <si>
    <t>Одиниця виміру, тис. грн</t>
  </si>
  <si>
    <t>рентна плата за користування надрами</t>
  </si>
  <si>
    <t>залучені кредитні кошти</t>
  </si>
  <si>
    <t>бюджетне фінансування</t>
  </si>
  <si>
    <t>інші джерела</t>
  </si>
  <si>
    <t>У тому числі державні гранти і субсидії</t>
  </si>
  <si>
    <t>У тому числі фінансові запозичення</t>
  </si>
  <si>
    <t>довгострокові зобов'язання</t>
  </si>
  <si>
    <t>короткострокові зобов'язання</t>
  </si>
  <si>
    <t>інші фінансові зобов'язання</t>
  </si>
  <si>
    <t>Витрати на сировину та основні матеріали</t>
  </si>
  <si>
    <t xml:space="preserve">Витрати на паливо </t>
  </si>
  <si>
    <t>Витрати на електроенергію</t>
  </si>
  <si>
    <t>Витрати, що здійснюються для підтримання об’єкта в робочому стані (проведення ремонту, технічного огляду, нагляду, обслуговування тощо)</t>
  </si>
  <si>
    <t>Амортизація основних засобів і нематеріальних активів</t>
  </si>
  <si>
    <t>Інші витрати (розшифрувати)</t>
  </si>
  <si>
    <t>Виручка від реалізації продукції (товарів, робіт, послуг)</t>
  </si>
  <si>
    <t xml:space="preserve">Інші надходження (розшифрувати) </t>
  </si>
  <si>
    <t>Надходження грошових коштів від операційної діяльності</t>
  </si>
  <si>
    <t>Цільове фінансування (розшифрувати)</t>
  </si>
  <si>
    <t>Витрачання грошових коштів від операційної діяльності</t>
  </si>
  <si>
    <t>інші зобов’язання з податків і зборів (розшифрувати)</t>
  </si>
  <si>
    <t>Інші витрачання (розшифрувати)</t>
  </si>
  <si>
    <t>Надходження грошових коштів від інвестиційної діяльності</t>
  </si>
  <si>
    <t>Надходження від реалізації фінансових інвестицій, у тому числі:</t>
  </si>
  <si>
    <t xml:space="preserve">надходження від продажу акцій та облігацій </t>
  </si>
  <si>
    <t xml:space="preserve">Надходження від реалізації необоротних активів </t>
  </si>
  <si>
    <t>Надходження від отриманих відсотків</t>
  </si>
  <si>
    <t>Надходження дивідендів</t>
  </si>
  <si>
    <t>Витрачання грошових коштів від інвестиційної діяльності</t>
  </si>
  <si>
    <t>Витрачання на придбання фінансових інвестицій, у тому числі:</t>
  </si>
  <si>
    <t xml:space="preserve">витрачання на придбання акцій та облігацій </t>
  </si>
  <si>
    <t>Виплати за деривативами</t>
  </si>
  <si>
    <t>Інші платежі (розшифрувати)</t>
  </si>
  <si>
    <t>Витрачання грошових коштів від фінансової діяльності</t>
  </si>
  <si>
    <t xml:space="preserve">Витрачання на придбання необоротних активів, у тому числі: </t>
  </si>
  <si>
    <t xml:space="preserve">придбання (створення) основних засобів (розшифрувати) </t>
  </si>
  <si>
    <t>3270/1</t>
  </si>
  <si>
    <t xml:space="preserve">капітальне будівництво (розшифрувати) </t>
  </si>
  <si>
    <t>3270/2</t>
  </si>
  <si>
    <t xml:space="preserve">придбання (створення) нематеріальних активів (розшифрувати) </t>
  </si>
  <si>
    <t>3270/3</t>
  </si>
  <si>
    <t>Чистий рух грошових коштів за звітний період</t>
  </si>
  <si>
    <t>Код</t>
  </si>
  <si>
    <t>Зобов’язання з податків, зборів та інших обов’язкових платежів, у тому числі:</t>
  </si>
  <si>
    <t>3156/1</t>
  </si>
  <si>
    <t>3156/2</t>
  </si>
  <si>
    <t>Надходження від деривативів</t>
  </si>
  <si>
    <t>Сплата дивідендів</t>
  </si>
  <si>
    <t>Витрачення на сплату відсотків</t>
  </si>
  <si>
    <t>Витрачення на сплату заборгованості з фінансової оренди</t>
  </si>
  <si>
    <t>Середньомісячні витрати на оплату праці одного працівника (гривень), усього, у тому числі:</t>
  </si>
  <si>
    <t>господарськими товариствами, у статутному капіталі яких більше 50 відсотків акцій (часток) належать державі, на виплату дивідендів</t>
  </si>
  <si>
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</si>
  <si>
    <r>
      <t xml:space="preserve">Суб'єкт управління </t>
    </r>
    <r>
      <rPr>
        <b/>
        <i/>
        <sz val="14"/>
        <rFont val="Times New Roman"/>
        <family val="1"/>
        <charset val="204"/>
      </rPr>
      <t xml:space="preserve"> </t>
    </r>
  </si>
  <si>
    <r>
      <t xml:space="preserve">Середня кількість працівників </t>
    </r>
    <r>
      <rPr>
        <sz val="14"/>
        <color indexed="8"/>
        <rFont val="Times New Roman"/>
        <family val="1"/>
        <charset val="204"/>
      </rPr>
      <t>(штатних працівників, зовнішніх сумісників та працівників, які працюють за цивільно-правовими договорами)</t>
    </r>
    <r>
      <rPr>
        <b/>
        <sz val="14"/>
        <color indexed="8"/>
        <rFont val="Times New Roman"/>
        <family val="1"/>
        <charset val="204"/>
      </rPr>
      <t>, у тому числі:</t>
    </r>
  </si>
  <si>
    <t>Годня В.В.</t>
  </si>
  <si>
    <t>ЗВЕДЕНИЙ ЗВІТ</t>
  </si>
  <si>
    <t xml:space="preserve">ПРО ВИКОНАННЯ ФІНАНСОВОГО ПЛАНУ ПІДПРИЄМСТВА </t>
  </si>
  <si>
    <t>Керівник                   начальник УКБ Полтавського МВК</t>
  </si>
  <si>
    <r>
      <t>Керівник</t>
    </r>
    <r>
      <rPr>
        <sz val="14"/>
        <rFont val="Times New Roman"/>
        <family val="1"/>
        <charset val="204"/>
      </rPr>
      <t xml:space="preserve">                       начальник УКБ Полтавського МВК</t>
    </r>
  </si>
  <si>
    <t>Керівник                 начальник УКБ Полтавського МВК</t>
  </si>
  <si>
    <t>Відрахування на соціальні заходи (ЄСВ)</t>
  </si>
  <si>
    <t>Звітний період (рік)</t>
  </si>
  <si>
    <t>-</t>
  </si>
  <si>
    <t>відхилення,           (- )екномія),          (+)                          ( перев-нання)</t>
  </si>
  <si>
    <t>(-)</t>
  </si>
  <si>
    <t>Чистий дохід від реалізації продукції (товарів, робіт, послуг),  в тому числі</t>
  </si>
  <si>
    <t>Інші операційні доходи</t>
  </si>
  <si>
    <t>Інші доходи</t>
  </si>
  <si>
    <t>Разом доходи ( рядок 1000+1001+1002)</t>
  </si>
  <si>
    <t>Інші витрати</t>
  </si>
  <si>
    <t>Податок на прибуток</t>
  </si>
  <si>
    <t xml:space="preserve">ІІ. Сплата податків, зборів та інших обов'язкових платежів </t>
  </si>
  <si>
    <t>податок на додану вартість, що підлягає сплаті до бюджету за підсумками звітного періоду</t>
  </si>
  <si>
    <t>податок на додану вартість, що підлягає відшкодуванню з бюджету за підсумками звітного періоду</t>
  </si>
  <si>
    <t>відрахування частини чистого прибутку до місцевого бюджету</t>
  </si>
  <si>
    <t xml:space="preserve">єдиний внесок на загальнообов'язкове державне соціальне страхування   </t>
  </si>
  <si>
    <t>військовий збір</t>
  </si>
  <si>
    <t>екологічний податок</t>
  </si>
  <si>
    <t>інші податки і збори</t>
  </si>
  <si>
    <t>ІІІ. Капітальні інвестиції</t>
  </si>
  <si>
    <t>Капітальні інвестиції</t>
  </si>
  <si>
    <t>адміністративні витрати</t>
  </si>
  <si>
    <t xml:space="preserve">інші операційні витрати </t>
  </si>
  <si>
    <t>Разом витрати ( рядок 1004+1005+1008)</t>
  </si>
  <si>
    <t>Чистий фінансовий результат ( ряд.1010-1011)</t>
  </si>
  <si>
    <t>EBITDA ( ряд.1012+1019)</t>
  </si>
  <si>
    <t>Відшкодування різниці в тарифах, в тому числі  ( ряд.4001+ 4002):</t>
  </si>
  <si>
    <t xml:space="preserve">державний бюджет </t>
  </si>
  <si>
    <t>місцевий бюджет</t>
  </si>
  <si>
    <t>Інші операційні витрати, в тому числі:</t>
  </si>
  <si>
    <t xml:space="preserve">план                                                  </t>
  </si>
  <si>
    <t>факт з нарастаючим підсумком</t>
  </si>
  <si>
    <t>8021</t>
  </si>
  <si>
    <t>8022</t>
  </si>
  <si>
    <t>Звітний період ( тис.грн)</t>
  </si>
  <si>
    <t>86.21</t>
  </si>
  <si>
    <t xml:space="preserve">Комунальне підприємство «Славутський  центр первинної медико - санітарної допомоги» Славутської міської ради </t>
  </si>
  <si>
    <t>Комунальна організація (установа, заклад)</t>
  </si>
  <si>
    <t>місто Славута</t>
  </si>
  <si>
    <t xml:space="preserve">Первинна медична допомога населенню, що надається центрами первинної медичної (медико-санітарної) допомоги </t>
  </si>
  <si>
    <t>Охорона здоров"я</t>
  </si>
  <si>
    <t>Комунальна</t>
  </si>
  <si>
    <t>(03842)7-27-00</t>
  </si>
  <si>
    <t>30000, Хмельницька обл., місто Славута, вул.Я.Мудрого , будинок 29 "г"</t>
  </si>
  <si>
    <t>(рік, квартал)</t>
  </si>
  <si>
    <t>Кошти НСЗУ</t>
  </si>
  <si>
    <t>IV. Цільове фінасування</t>
  </si>
  <si>
    <t>Цільове фінансування  (згідно затерджених програм)                                          (ряд.4004+4005)</t>
  </si>
  <si>
    <t>відхилення,  (+ ) економія/                       (-) перевиконання</t>
  </si>
  <si>
    <t xml:space="preserve"> </t>
  </si>
  <si>
    <t>nikitchukyuliya92@ukr.net</t>
  </si>
  <si>
    <t>Платні послуги</t>
  </si>
  <si>
    <t>Плап без змін!!!!</t>
  </si>
  <si>
    <t>Олег ГАВРИЛЮК</t>
  </si>
  <si>
    <t>Директор</t>
  </si>
  <si>
    <t xml:space="preserve">                                                           (посада)</t>
  </si>
  <si>
    <t xml:space="preserve">                (ініціали, прізвище)    </t>
  </si>
  <si>
    <t>Фінансовий результат до оподаткування ( рядок 1003 - 1009)</t>
  </si>
  <si>
    <t xml:space="preserve">Усього сплата податків, зборів тв інших обов'язкових платежів </t>
  </si>
  <si>
    <t>8003</t>
  </si>
  <si>
    <t>8012</t>
  </si>
  <si>
    <t>Витрати на оплату праці, в т.ч.</t>
  </si>
  <si>
    <t>8011</t>
  </si>
  <si>
    <t>адміністративно-управлінський персонал</t>
  </si>
  <si>
    <t>працівники</t>
  </si>
  <si>
    <t>аморт+депоз</t>
  </si>
  <si>
    <t>за 2025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</si>
</sst>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174" formatCode="_-* #,##0.00_₴_-;\-* #,##0.00_₴_-;_-* &quot;-&quot;??_₴_-;_-@_-"/>
    <numFmt numFmtId="175" formatCode="#,##0&quot;р.&quot;;[Red]\-#,##0&quot;р.&quot;"/>
    <numFmt numFmtId="176" formatCode="#,##0.00&quot;р.&quot;;\-#,##0.00&quot;р.&quot;"/>
    <numFmt numFmtId="178" formatCode="_-* #,##0.00_р_._-;\-* #,##0.00_р_._-;_-* &quot;-&quot;??_р_._-;_-@_-"/>
    <numFmt numFmtId="179" formatCode="_-* #,##0.00\ _г_р_н_._-;\-* #,##0.00\ _г_р_н_._-;_-* &quot;-&quot;??\ _г_р_н_._-;_-@_-"/>
    <numFmt numFmtId="180" formatCode="0.0"/>
    <numFmt numFmtId="181" formatCode="#,##0.0"/>
    <numFmt numFmtId="182" formatCode="###\ ##0.000"/>
    <numFmt numFmtId="183" formatCode="_(&quot;$&quot;* #,##0.00_);_(&quot;$&quot;* \(#,##0.00\);_(&quot;$&quot;* &quot;-&quot;??_);_(@_)"/>
    <numFmt numFmtId="184" formatCode="_(* #,##0_);_(* \(#,##0\);_(* &quot;-&quot;_);_(@_)"/>
    <numFmt numFmtId="185" formatCode="_(* #,##0.00_);_(* \(#,##0.00\);_(* &quot;-&quot;??_);_(@_)"/>
    <numFmt numFmtId="186" formatCode="#,##0.0_ ;[Red]\-#,##0.0\ "/>
    <numFmt numFmtId="187" formatCode="0.0;\(0.0\);\ ;\-"/>
    <numFmt numFmtId="188" formatCode="_(* #,##0.0_);_(* \(#,##0.0\);_(* &quot;-&quot;_);_(@_)"/>
    <numFmt numFmtId="189" formatCode="_(* #,##0.00_);_(* \(#,##0.00\);_(* &quot;-&quot;_);_(@_)"/>
    <numFmt numFmtId="191" formatCode="_-* #,##0.0\ _₽_-;\-* #,##0.0\ _₽_-;_-* &quot;-&quot;?\ _₽_-;_-@_-"/>
  </numFmts>
  <fonts count="74"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8"/>
      <name val="Arial Cyr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4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1"/>
      <color indexed="8"/>
      <name val="Arial Cyr"/>
      <family val="2"/>
      <charset val="204"/>
    </font>
    <font>
      <sz val="11"/>
      <color indexed="9"/>
      <name val="Arial Cyr"/>
      <family val="2"/>
      <charset val="204"/>
    </font>
    <font>
      <b/>
      <sz val="12"/>
      <name val="Arial"/>
      <family val="2"/>
      <charset val="204"/>
    </font>
    <font>
      <sz val="10"/>
      <name val="FreeSet"/>
      <family val="2"/>
    </font>
    <font>
      <u/>
      <sz val="10"/>
      <color indexed="12"/>
      <name val="Arial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b/>
      <sz val="10"/>
      <name val="Arial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1"/>
      <color rgb="FF000000"/>
      <name val="Arial"/>
      <family val="2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rgb="FFFF0000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  <bgColor indexed="64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54">
    <xf numFmtId="0" fontId="0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29" fillId="2" borderId="0" applyNumberFormat="0" applyBorder="0" applyAlignment="0" applyProtection="0"/>
    <xf numFmtId="0" fontId="1" fillId="2" borderId="0" applyNumberFormat="0" applyBorder="0" applyAlignment="0" applyProtection="0"/>
    <xf numFmtId="0" fontId="29" fillId="3" borderId="0" applyNumberFormat="0" applyBorder="0" applyAlignment="0" applyProtection="0"/>
    <xf numFmtId="0" fontId="1" fillId="3" borderId="0" applyNumberFormat="0" applyBorder="0" applyAlignment="0" applyProtection="0"/>
    <xf numFmtId="0" fontId="29" fillId="4" borderId="0" applyNumberFormat="0" applyBorder="0" applyAlignment="0" applyProtection="0"/>
    <xf numFmtId="0" fontId="1" fillId="4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6" borderId="0" applyNumberFormat="0" applyBorder="0" applyAlignment="0" applyProtection="0"/>
    <xf numFmtId="0" fontId="1" fillId="6" borderId="0" applyNumberFormat="0" applyBorder="0" applyAlignment="0" applyProtection="0"/>
    <xf numFmtId="0" fontId="29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9" borderId="0" applyNumberFormat="0" applyBorder="0" applyAlignment="0" applyProtection="0"/>
    <xf numFmtId="0" fontId="1" fillId="9" borderId="0" applyNumberFormat="0" applyBorder="0" applyAlignment="0" applyProtection="0"/>
    <xf numFmtId="0" fontId="29" fillId="10" borderId="0" applyNumberFormat="0" applyBorder="0" applyAlignment="0" applyProtection="0"/>
    <xf numFmtId="0" fontId="1" fillId="10" borderId="0" applyNumberFormat="0" applyBorder="0" applyAlignment="0" applyProtection="0"/>
    <xf numFmtId="0" fontId="29" fillId="5" borderId="0" applyNumberFormat="0" applyBorder="0" applyAlignment="0" applyProtection="0"/>
    <xf numFmtId="0" fontId="1" fillId="5" borderId="0" applyNumberFormat="0" applyBorder="0" applyAlignment="0" applyProtection="0"/>
    <xf numFmtId="0" fontId="29" fillId="8" borderId="0" applyNumberFormat="0" applyBorder="0" applyAlignment="0" applyProtection="0"/>
    <xf numFmtId="0" fontId="1" fillId="8" borderId="0" applyNumberFormat="0" applyBorder="0" applyAlignment="0" applyProtection="0"/>
    <xf numFmtId="0" fontId="29" fillId="11" borderId="0" applyNumberFormat="0" applyBorder="0" applyAlignment="0" applyProtection="0"/>
    <xf numFmtId="0" fontId="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30" fillId="12" borderId="0" applyNumberFormat="0" applyBorder="0" applyAlignment="0" applyProtection="0"/>
    <xf numFmtId="0" fontId="12" fillId="12" borderId="0" applyNumberFormat="0" applyBorder="0" applyAlignment="0" applyProtection="0"/>
    <xf numFmtId="0" fontId="30" fillId="9" borderId="0" applyNumberFormat="0" applyBorder="0" applyAlignment="0" applyProtection="0"/>
    <xf numFmtId="0" fontId="12" fillId="9" borderId="0" applyNumberFormat="0" applyBorder="0" applyAlignment="0" applyProtection="0"/>
    <xf numFmtId="0" fontId="30" fillId="10" borderId="0" applyNumberFormat="0" applyBorder="0" applyAlignment="0" applyProtection="0"/>
    <xf numFmtId="0" fontId="12" fillId="10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23" fillId="3" borderId="0" applyNumberFormat="0" applyBorder="0" applyAlignment="0" applyProtection="0"/>
    <xf numFmtId="0" fontId="15" fillId="20" borderId="1" applyNumberFormat="0" applyAlignment="0" applyProtection="0"/>
    <xf numFmtId="0" fontId="20" fillId="21" borderId="2" applyNumberFormat="0" applyAlignment="0" applyProtection="0"/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49" fontId="31" fillId="0" borderId="3">
      <alignment horizontal="center" vertical="center"/>
      <protection locked="0"/>
    </xf>
    <xf numFmtId="179" fontId="9" fillId="0" borderId="0" applyFont="0" applyFill="0" applyBorder="0" applyAlignment="0" applyProtection="0"/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49" fontId="9" fillId="0" borderId="3">
      <alignment horizontal="left" vertical="center"/>
      <protection locked="0"/>
    </xf>
    <xf numFmtId="0" fontId="24" fillId="0" borderId="0" applyNumberFormat="0" applyFill="0" applyBorder="0" applyAlignment="0" applyProtection="0"/>
    <xf numFmtId="182" fontId="32" fillId="0" borderId="0" applyAlignment="0">
      <alignment wrapText="1"/>
    </xf>
    <xf numFmtId="0" fontId="27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top"/>
      <protection locked="0"/>
    </xf>
    <xf numFmtId="0" fontId="13" fillId="7" borderId="1" applyNumberFormat="0" applyAlignment="0" applyProtection="0"/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9" fillId="0" borderId="0" applyNumberFormat="0" applyFont="0" applyAlignment="0">
      <alignment vertical="top" wrapText="1"/>
      <protection locked="0"/>
    </xf>
    <xf numFmtId="49" fontId="34" fillId="22" borderId="7">
      <alignment horizontal="left" vertical="center"/>
      <protection locked="0"/>
    </xf>
    <xf numFmtId="49" fontId="34" fillId="22" borderId="7">
      <alignment horizontal="left" vertical="center"/>
    </xf>
    <xf numFmtId="4" fontId="34" fillId="22" borderId="7">
      <alignment horizontal="right" vertical="center"/>
      <protection locked="0"/>
    </xf>
    <xf numFmtId="4" fontId="34" fillId="22" borderId="7">
      <alignment horizontal="right" vertical="center"/>
    </xf>
    <xf numFmtId="4" fontId="35" fillId="22" borderId="7">
      <alignment horizontal="right" vertical="center"/>
      <protection locked="0"/>
    </xf>
    <xf numFmtId="49" fontId="36" fillId="22" borderId="3">
      <alignment horizontal="left" vertical="center"/>
      <protection locked="0"/>
    </xf>
    <xf numFmtId="49" fontId="36" fillId="22" borderId="3">
      <alignment horizontal="left" vertical="center"/>
    </xf>
    <xf numFmtId="49" fontId="37" fillId="22" borderId="3">
      <alignment horizontal="left" vertical="center"/>
      <protection locked="0"/>
    </xf>
    <xf numFmtId="49" fontId="37" fillId="22" borderId="3">
      <alignment horizontal="left" vertical="center"/>
    </xf>
    <xf numFmtId="4" fontId="36" fillId="22" borderId="3">
      <alignment horizontal="right" vertical="center"/>
      <protection locked="0"/>
    </xf>
    <xf numFmtId="4" fontId="36" fillId="22" borderId="3">
      <alignment horizontal="right" vertical="center"/>
    </xf>
    <xf numFmtId="4" fontId="38" fillId="22" borderId="3">
      <alignment horizontal="righ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  <protection locked="0"/>
    </xf>
    <xf numFmtId="49" fontId="31" fillId="22" borderId="3">
      <alignment horizontal="left" vertical="center"/>
    </xf>
    <xf numFmtId="49" fontId="31" fillId="22" borderId="3">
      <alignment horizontal="left" vertical="center"/>
    </xf>
    <xf numFmtId="49" fontId="35" fillId="22" borderId="3">
      <alignment horizontal="left" vertical="center"/>
      <protection locked="0"/>
    </xf>
    <xf numFmtId="49" fontId="35" fillId="22" borderId="3">
      <alignment horizontal="left" vertical="center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  <protection locked="0"/>
    </xf>
    <xf numFmtId="4" fontId="31" fillId="22" borderId="3">
      <alignment horizontal="right" vertical="center"/>
    </xf>
    <xf numFmtId="4" fontId="31" fillId="22" borderId="3">
      <alignment horizontal="right" vertical="center"/>
    </xf>
    <xf numFmtId="4" fontId="35" fillId="22" borderId="3">
      <alignment horizontal="right" vertical="center"/>
      <protection locked="0"/>
    </xf>
    <xf numFmtId="49" fontId="39" fillId="22" borderId="3">
      <alignment horizontal="left" vertical="center"/>
      <protection locked="0"/>
    </xf>
    <xf numFmtId="49" fontId="39" fillId="22" borderId="3">
      <alignment horizontal="left" vertical="center"/>
    </xf>
    <xf numFmtId="49" fontId="40" fillId="22" borderId="3">
      <alignment horizontal="left" vertical="center"/>
      <protection locked="0"/>
    </xf>
    <xf numFmtId="49" fontId="40" fillId="22" borderId="3">
      <alignment horizontal="left" vertical="center"/>
    </xf>
    <xf numFmtId="4" fontId="39" fillId="22" borderId="3">
      <alignment horizontal="right" vertical="center"/>
      <protection locked="0"/>
    </xf>
    <xf numFmtId="4" fontId="39" fillId="22" borderId="3">
      <alignment horizontal="right" vertical="center"/>
    </xf>
    <xf numFmtId="4" fontId="41" fillId="22" borderId="3">
      <alignment horizontal="right" vertical="center"/>
      <protection locked="0"/>
    </xf>
    <xf numFmtId="49" fontId="42" fillId="0" borderId="3">
      <alignment horizontal="left" vertical="center"/>
      <protection locked="0"/>
    </xf>
    <xf numFmtId="49" fontId="42" fillId="0" borderId="3">
      <alignment horizontal="left" vertical="center"/>
    </xf>
    <xf numFmtId="49" fontId="43" fillId="0" borderId="3">
      <alignment horizontal="left" vertical="center"/>
      <protection locked="0"/>
    </xf>
    <xf numFmtId="49" fontId="43" fillId="0" borderId="3">
      <alignment horizontal="left" vertical="center"/>
    </xf>
    <xf numFmtId="4" fontId="42" fillId="0" borderId="3">
      <alignment horizontal="right" vertical="center"/>
      <protection locked="0"/>
    </xf>
    <xf numFmtId="4" fontId="42" fillId="0" borderId="3">
      <alignment horizontal="right" vertical="center"/>
    </xf>
    <xf numFmtId="4" fontId="43" fillId="0" borderId="3">
      <alignment horizontal="right" vertical="center"/>
      <protection locked="0"/>
    </xf>
    <xf numFmtId="49" fontId="44" fillId="0" borderId="3">
      <alignment horizontal="left" vertical="center"/>
      <protection locked="0"/>
    </xf>
    <xf numFmtId="49" fontId="44" fillId="0" borderId="3">
      <alignment horizontal="left" vertical="center"/>
    </xf>
    <xf numFmtId="49" fontId="45" fillId="0" borderId="3">
      <alignment horizontal="left" vertical="center"/>
      <protection locked="0"/>
    </xf>
    <xf numFmtId="49" fontId="45" fillId="0" borderId="3">
      <alignment horizontal="left" vertical="center"/>
    </xf>
    <xf numFmtId="4" fontId="44" fillId="0" borderId="3">
      <alignment horizontal="right" vertical="center"/>
      <protection locked="0"/>
    </xf>
    <xf numFmtId="4" fontId="44" fillId="0" borderId="3">
      <alignment horizontal="right" vertical="center"/>
    </xf>
    <xf numFmtId="49" fontId="42" fillId="0" borderId="3">
      <alignment horizontal="left" vertical="center"/>
      <protection locked="0"/>
    </xf>
    <xf numFmtId="49" fontId="43" fillId="0" borderId="3">
      <alignment horizontal="left" vertical="center"/>
      <protection locked="0"/>
    </xf>
    <xf numFmtId="4" fontId="42" fillId="0" borderId="3">
      <alignment horizontal="right" vertical="center"/>
      <protection locked="0"/>
    </xf>
    <xf numFmtId="0" fontId="25" fillId="0" borderId="8" applyNumberFormat="0" applyFill="0" applyAlignment="0" applyProtection="0"/>
    <xf numFmtId="0" fontId="22" fillId="23" borderId="0" applyNumberFormat="0" applyBorder="0" applyAlignment="0" applyProtection="0"/>
    <xf numFmtId="0" fontId="9" fillId="0" borderId="0"/>
    <xf numFmtId="0" fontId="9" fillId="0" borderId="0"/>
    <xf numFmtId="0" fontId="9" fillId="24" borderId="0" applyNumberFormat="0" applyFill="0" applyAlignment="0">
      <alignment horizontal="center"/>
      <protection locked="0"/>
    </xf>
    <xf numFmtId="0" fontId="2" fillId="25" borderId="9" applyNumberFormat="0" applyFont="0" applyAlignment="0" applyProtection="0"/>
    <xf numFmtId="4" fontId="46" fillId="26" borderId="3">
      <alignment horizontal="right" vertical="center"/>
      <protection locked="0"/>
    </xf>
    <xf numFmtId="4" fontId="46" fillId="27" borderId="3">
      <alignment horizontal="right" vertical="center"/>
      <protection locked="0"/>
    </xf>
    <xf numFmtId="4" fontId="46" fillId="28" borderId="3">
      <alignment horizontal="right" vertical="center"/>
      <protection locked="0"/>
    </xf>
    <xf numFmtId="0" fontId="14" fillId="20" borderId="10" applyNumberFormat="0" applyAlignment="0" applyProtection="0"/>
    <xf numFmtId="49" fontId="31" fillId="0" borderId="3">
      <alignment horizontal="left" vertical="center" wrapText="1"/>
      <protection locked="0"/>
    </xf>
    <xf numFmtId="49" fontId="31" fillId="0" borderId="3">
      <alignment horizontal="left" vertical="center" wrapText="1"/>
      <protection locked="0"/>
    </xf>
    <xf numFmtId="0" fontId="21" fillId="0" borderId="0" applyNumberFormat="0" applyFill="0" applyBorder="0" applyAlignment="0" applyProtection="0"/>
    <xf numFmtId="0" fontId="19" fillId="0" borderId="11" applyNumberFormat="0" applyFill="0" applyAlignment="0" applyProtection="0"/>
    <xf numFmtId="0" fontId="26" fillId="0" borderId="0" applyNumberFormat="0" applyFill="0" applyBorder="0" applyAlignment="0" applyProtection="0"/>
    <xf numFmtId="0" fontId="30" fillId="16" borderId="0" applyNumberFormat="0" applyBorder="0" applyAlignment="0" applyProtection="0"/>
    <xf numFmtId="0" fontId="12" fillId="16" borderId="0" applyNumberFormat="0" applyBorder="0" applyAlignment="0" applyProtection="0"/>
    <xf numFmtId="0" fontId="30" fillId="17" borderId="0" applyNumberFormat="0" applyBorder="0" applyAlignment="0" applyProtection="0"/>
    <xf numFmtId="0" fontId="12" fillId="17" borderId="0" applyNumberFormat="0" applyBorder="0" applyAlignment="0" applyProtection="0"/>
    <xf numFmtId="0" fontId="30" fillId="18" borderId="0" applyNumberFormat="0" applyBorder="0" applyAlignment="0" applyProtection="0"/>
    <xf numFmtId="0" fontId="12" fillId="18" borderId="0" applyNumberFormat="0" applyBorder="0" applyAlignment="0" applyProtection="0"/>
    <xf numFmtId="0" fontId="30" fillId="13" borderId="0" applyNumberFormat="0" applyBorder="0" applyAlignment="0" applyProtection="0"/>
    <xf numFmtId="0" fontId="12" fillId="13" borderId="0" applyNumberFormat="0" applyBorder="0" applyAlignment="0" applyProtection="0"/>
    <xf numFmtId="0" fontId="30" fillId="14" borderId="0" applyNumberFormat="0" applyBorder="0" applyAlignment="0" applyProtection="0"/>
    <xf numFmtId="0" fontId="12" fillId="14" borderId="0" applyNumberFormat="0" applyBorder="0" applyAlignment="0" applyProtection="0"/>
    <xf numFmtId="0" fontId="30" fillId="19" borderId="0" applyNumberFormat="0" applyBorder="0" applyAlignment="0" applyProtection="0"/>
    <xf numFmtId="0" fontId="12" fillId="19" borderId="0" applyNumberFormat="0" applyBorder="0" applyAlignment="0" applyProtection="0"/>
    <xf numFmtId="0" fontId="47" fillId="7" borderId="1" applyNumberFormat="0" applyAlignment="0" applyProtection="0"/>
    <xf numFmtId="0" fontId="13" fillId="7" borderId="1" applyNumberFormat="0" applyAlignment="0" applyProtection="0"/>
    <xf numFmtId="0" fontId="48" fillId="20" borderId="10" applyNumberFormat="0" applyAlignment="0" applyProtection="0"/>
    <xf numFmtId="0" fontId="14" fillId="20" borderId="10" applyNumberFormat="0" applyAlignment="0" applyProtection="0"/>
    <xf numFmtId="0" fontId="49" fillId="20" borderId="1" applyNumberFormat="0" applyAlignment="0" applyProtection="0"/>
    <xf numFmtId="0" fontId="15" fillId="20" borderId="1" applyNumberFormat="0" applyAlignment="0" applyProtection="0"/>
    <xf numFmtId="183" fontId="9" fillId="0" borderId="0" applyFont="0" applyFill="0" applyBorder="0" applyAlignment="0" applyProtection="0"/>
    <xf numFmtId="0" fontId="50" fillId="0" borderId="4" applyNumberFormat="0" applyFill="0" applyAlignment="0" applyProtection="0"/>
    <xf numFmtId="0" fontId="16" fillId="0" borderId="4" applyNumberFormat="0" applyFill="0" applyAlignment="0" applyProtection="0"/>
    <xf numFmtId="0" fontId="51" fillId="0" borderId="5" applyNumberFormat="0" applyFill="0" applyAlignment="0" applyProtection="0"/>
    <xf numFmtId="0" fontId="17" fillId="0" borderId="5" applyNumberFormat="0" applyFill="0" applyAlignment="0" applyProtection="0"/>
    <xf numFmtId="0" fontId="52" fillId="0" borderId="6" applyNumberFormat="0" applyFill="0" applyAlignment="0" applyProtection="0"/>
    <xf numFmtId="0" fontId="18" fillId="0" borderId="6" applyNumberFormat="0" applyFill="0" applyAlignment="0" applyProtection="0"/>
    <xf numFmtId="0" fontId="52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3" fillId="0" borderId="11" applyNumberFormat="0" applyFill="0" applyAlignment="0" applyProtection="0"/>
    <xf numFmtId="0" fontId="19" fillId="0" borderId="11" applyNumberFormat="0" applyFill="0" applyAlignment="0" applyProtection="0"/>
    <xf numFmtId="0" fontId="54" fillId="21" borderId="2" applyNumberFormat="0" applyAlignment="0" applyProtection="0"/>
    <xf numFmtId="0" fontId="20" fillId="21" borderId="2" applyNumberFormat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55" fillId="23" borderId="0" applyNumberFormat="0" applyBorder="0" applyAlignment="0" applyProtection="0"/>
    <xf numFmtId="0" fontId="22" fillId="23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69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1" fillId="0" borderId="0"/>
    <xf numFmtId="0" fontId="69" fillId="0" borderId="0"/>
    <xf numFmtId="0" fontId="9" fillId="0" borderId="0"/>
    <xf numFmtId="0" fontId="2" fillId="0" borderId="0"/>
    <xf numFmtId="0" fontId="9" fillId="0" borderId="0"/>
    <xf numFmtId="0" fontId="9" fillId="0" borderId="0" applyNumberFormat="0" applyFont="0" applyFill="0" applyBorder="0" applyAlignment="0" applyProtection="0">
      <alignment vertical="top"/>
    </xf>
    <xf numFmtId="0" fontId="9" fillId="0" borderId="0" applyNumberFormat="0" applyFont="0" applyFill="0" applyBorder="0" applyAlignment="0" applyProtection="0">
      <alignment vertical="top"/>
    </xf>
    <xf numFmtId="0" fontId="2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56" fillId="3" borderId="0" applyNumberFormat="0" applyBorder="0" applyAlignment="0" applyProtection="0"/>
    <xf numFmtId="0" fontId="23" fillId="3" borderId="0" applyNumberFormat="0" applyBorder="0" applyAlignment="0" applyProtection="0"/>
    <xf numFmtId="0" fontId="57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58" fillId="25" borderId="9" applyNumberFormat="0" applyFont="0" applyAlignment="0" applyProtection="0"/>
    <xf numFmtId="0" fontId="9" fillId="25" borderId="9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9" fillId="0" borderId="8" applyNumberFormat="0" applyFill="0" applyAlignment="0" applyProtection="0"/>
    <xf numFmtId="0" fontId="25" fillId="0" borderId="8" applyNumberFormat="0" applyFill="0" applyAlignment="0" applyProtection="0"/>
    <xf numFmtId="0" fontId="28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0" fillId="0" borderId="0"/>
    <xf numFmtId="0" fontId="61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84" fontId="62" fillId="0" borderId="0" applyFont="0" applyFill="0" applyBorder="0" applyAlignment="0" applyProtection="0"/>
    <xf numFmtId="185" fontId="62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86" fontId="2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75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63" fillId="4" borderId="0" applyNumberFormat="0" applyBorder="0" applyAlignment="0" applyProtection="0"/>
    <xf numFmtId="0" fontId="27" fillId="4" borderId="0" applyNumberFormat="0" applyBorder="0" applyAlignment="0" applyProtection="0"/>
    <xf numFmtId="187" fontId="64" fillId="22" borderId="12" applyFill="0" applyBorder="0">
      <alignment horizontal="center" vertical="center" wrapText="1"/>
      <protection locked="0"/>
    </xf>
    <xf numFmtId="182" fontId="65" fillId="0" borderId="0">
      <alignment wrapText="1"/>
    </xf>
    <xf numFmtId="182" fontId="32" fillId="0" borderId="0">
      <alignment wrapText="1"/>
    </xf>
  </cellStyleXfs>
  <cellXfs count="224">
    <xf numFmtId="0" fontId="0" fillId="0" borderId="0" xfId="0"/>
    <xf numFmtId="0" fontId="5" fillId="0" borderId="0" xfId="0" quotePrefix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quotePrefix="1" applyFont="1" applyFill="1" applyBorder="1" applyAlignment="1">
      <alignment horizontal="center" vertical="center"/>
    </xf>
    <xf numFmtId="0" fontId="5" fillId="0" borderId="3" xfId="0" quotePrefix="1" applyFont="1" applyFill="1" applyBorder="1" applyAlignment="1">
      <alignment horizont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quotePrefix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245" applyFont="1" applyFill="1" applyBorder="1" applyAlignment="1">
      <alignment vertical="center"/>
    </xf>
    <xf numFmtId="0" fontId="5" fillId="0" borderId="3" xfId="245" applyFont="1" applyFill="1" applyBorder="1" applyAlignment="1">
      <alignment horizontal="left" vertical="center" wrapText="1"/>
    </xf>
    <xf numFmtId="0" fontId="4" fillId="0" borderId="0" xfId="245" applyFont="1" applyFill="1" applyBorder="1" applyAlignment="1">
      <alignment vertical="center"/>
    </xf>
    <xf numFmtId="0" fontId="5" fillId="0" borderId="0" xfId="245" applyFont="1" applyFill="1" applyBorder="1" applyAlignment="1">
      <alignment horizontal="center" vertical="center"/>
    </xf>
    <xf numFmtId="0" fontId="4" fillId="0" borderId="0" xfId="245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/>
    </xf>
    <xf numFmtId="0" fontId="5" fillId="0" borderId="0" xfId="0" applyFont="1" applyFill="1" applyBorder="1" applyAlignment="1">
      <alignment vertical="center" wrapText="1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3" xfId="245" applyFont="1" applyFill="1" applyBorder="1" applyAlignment="1">
      <alignment horizontal="center" vertical="center"/>
    </xf>
    <xf numFmtId="0" fontId="11" fillId="0" borderId="0" xfId="245" applyFont="1" applyFill="1"/>
    <xf numFmtId="0" fontId="5" fillId="0" borderId="0" xfId="245" applyFont="1" applyFill="1" applyBorder="1" applyAlignment="1">
      <alignment vertical="center" wrapText="1"/>
    </xf>
    <xf numFmtId="0" fontId="5" fillId="0" borderId="3" xfId="0" quotePrefix="1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  <protection locked="0"/>
    </xf>
    <xf numFmtId="0" fontId="4" fillId="0" borderId="0" xfId="0" quotePrefix="1" applyFont="1" applyFill="1" applyBorder="1" applyAlignment="1">
      <alignment horizontal="center"/>
    </xf>
    <xf numFmtId="0" fontId="5" fillId="0" borderId="0" xfId="245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3" xfId="0" applyFont="1" applyFill="1" applyBorder="1" applyAlignment="1">
      <alignment horizontal="left" vertical="center" wrapText="1" shrinkToFi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3" xfId="0" quotePrefix="1" applyNumberFormat="1" applyFont="1" applyFill="1" applyBorder="1" applyAlignment="1">
      <alignment horizontal="left" vertical="center" wrapText="1"/>
    </xf>
    <xf numFmtId="49" fontId="4" fillId="0" borderId="3" xfId="0" quotePrefix="1" applyNumberFormat="1" applyFont="1" applyFill="1" applyBorder="1" applyAlignment="1">
      <alignment horizontal="left" vertical="center" wrapText="1"/>
    </xf>
    <xf numFmtId="184" fontId="5" fillId="0" borderId="3" xfId="0" applyNumberFormat="1" applyFont="1" applyFill="1" applyBorder="1" applyAlignment="1">
      <alignment horizontal="center" vertical="center" wrapText="1"/>
    </xf>
    <xf numFmtId="0" fontId="0" fillId="0" borderId="0" xfId="0" applyFill="1"/>
    <xf numFmtId="184" fontId="4" fillId="27" borderId="3" xfId="0" applyNumberFormat="1" applyFont="1" applyFill="1" applyBorder="1" applyAlignment="1">
      <alignment horizontal="center" vertical="center" wrapText="1"/>
    </xf>
    <xf numFmtId="184" fontId="4" fillId="0" borderId="3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 applyProtection="1">
      <alignment horizontal="left" vertical="center" wrapText="1"/>
      <protection locked="0"/>
    </xf>
    <xf numFmtId="49" fontId="5" fillId="0" borderId="3" xfId="0" applyNumberFormat="1" applyFont="1" applyFill="1" applyBorder="1" applyAlignment="1">
      <alignment horizontal="center" vertical="center"/>
    </xf>
    <xf numFmtId="49" fontId="5" fillId="0" borderId="14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 shrinkToFit="1"/>
    </xf>
    <xf numFmtId="0" fontId="4" fillId="0" borderId="15" xfId="0" quotePrefix="1" applyFont="1" applyFill="1" applyBorder="1" applyAlignment="1">
      <alignment horizontal="center" vertical="center"/>
    </xf>
    <xf numFmtId="0" fontId="4" fillId="0" borderId="16" xfId="245" applyFont="1" applyFill="1" applyBorder="1" applyAlignment="1">
      <alignment horizontal="left" vertical="center" wrapText="1"/>
    </xf>
    <xf numFmtId="0" fontId="4" fillId="0" borderId="17" xfId="245" applyFont="1" applyFill="1" applyBorder="1" applyAlignment="1">
      <alignment horizontal="left" vertical="center" wrapText="1"/>
    </xf>
    <xf numFmtId="0" fontId="4" fillId="0" borderId="14" xfId="0" quotePrefix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 wrapText="1"/>
    </xf>
    <xf numFmtId="0" fontId="4" fillId="0" borderId="14" xfId="245" applyFont="1" applyFill="1" applyBorder="1" applyAlignment="1">
      <alignment horizontal="left" vertical="center" wrapText="1"/>
    </xf>
    <xf numFmtId="180" fontId="5" fillId="0" borderId="3" xfId="291" applyNumberFormat="1" applyFont="1" applyFill="1" applyBorder="1" applyAlignment="1">
      <alignment horizontal="right" vertical="center" wrapText="1"/>
    </xf>
    <xf numFmtId="184" fontId="5" fillId="29" borderId="3" xfId="0" applyNumberFormat="1" applyFont="1" applyFill="1" applyBorder="1" applyAlignment="1">
      <alignment horizontal="center" vertical="center" wrapText="1"/>
    </xf>
    <xf numFmtId="180" fontId="4" fillId="0" borderId="3" xfId="291" applyNumberFormat="1" applyFont="1" applyFill="1" applyBorder="1" applyAlignment="1">
      <alignment horizontal="right" vertical="center" wrapText="1"/>
    </xf>
    <xf numFmtId="49" fontId="5" fillId="0" borderId="0" xfId="0" applyNumberFormat="1" applyFont="1" applyFill="1" applyBorder="1" applyAlignment="1">
      <alignment horizontal="center" vertical="center"/>
    </xf>
    <xf numFmtId="184" fontId="5" fillId="0" borderId="0" xfId="0" applyNumberFormat="1" applyFont="1" applyFill="1" applyBorder="1" applyAlignment="1">
      <alignment horizontal="center" vertical="center" wrapText="1"/>
    </xf>
    <xf numFmtId="184" fontId="6" fillId="0" borderId="0" xfId="0" applyNumberFormat="1" applyFont="1" applyFill="1" applyBorder="1" applyAlignment="1">
      <alignment horizontal="center" vertical="center" wrapText="1"/>
    </xf>
    <xf numFmtId="181" fontId="6" fillId="0" borderId="0" xfId="0" applyNumberFormat="1" applyFont="1" applyFill="1" applyBorder="1" applyAlignment="1">
      <alignment horizontal="center" vertical="center" wrapText="1"/>
    </xf>
    <xf numFmtId="181" fontId="4" fillId="0" borderId="15" xfId="0" applyNumberFormat="1" applyFont="1" applyFill="1" applyBorder="1" applyAlignment="1">
      <alignment horizontal="right" vertical="center" wrapText="1"/>
    </xf>
    <xf numFmtId="188" fontId="4" fillId="30" borderId="3" xfId="0" applyNumberFormat="1" applyFont="1" applyFill="1" applyBorder="1" applyAlignment="1">
      <alignment horizontal="center" vertical="center" wrapText="1"/>
    </xf>
    <xf numFmtId="0" fontId="4" fillId="26" borderId="18" xfId="245" applyFont="1" applyFill="1" applyBorder="1" applyAlignment="1">
      <alignment horizontal="left" vertical="center" wrapText="1"/>
    </xf>
    <xf numFmtId="0" fontId="4" fillId="26" borderId="3" xfId="0" applyFont="1" applyFill="1" applyBorder="1" applyAlignment="1">
      <alignment horizontal="left" vertical="center" wrapText="1"/>
    </xf>
    <xf numFmtId="184" fontId="5" fillId="0" borderId="3" xfId="245" applyNumberFormat="1" applyFont="1" applyFill="1" applyBorder="1" applyAlignment="1">
      <alignment horizontal="center" vertical="center" wrapText="1"/>
    </xf>
    <xf numFmtId="0" fontId="5" fillId="0" borderId="3" xfId="245" applyFont="1" applyFill="1" applyBorder="1" applyAlignment="1">
      <alignment horizontal="right" vertical="center" wrapText="1"/>
    </xf>
    <xf numFmtId="180" fontId="5" fillId="0" borderId="0" xfId="291" applyNumberFormat="1" applyFont="1" applyFill="1" applyBorder="1" applyAlignment="1">
      <alignment horizontal="right" vertical="center" wrapText="1"/>
    </xf>
    <xf numFmtId="0" fontId="5" fillId="27" borderId="3" xfId="245" applyFont="1" applyFill="1" applyBorder="1" applyAlignment="1">
      <alignment horizontal="center" vertical="center" wrapText="1"/>
    </xf>
    <xf numFmtId="180" fontId="4" fillId="0" borderId="14" xfId="291" applyNumberFormat="1" applyFont="1" applyFill="1" applyBorder="1" applyAlignment="1">
      <alignment horizontal="right" vertical="center" wrapText="1"/>
    </xf>
    <xf numFmtId="180" fontId="4" fillId="0" borderId="15" xfId="291" applyNumberFormat="1" applyFont="1" applyFill="1" applyBorder="1" applyAlignment="1">
      <alignment horizontal="right" vertical="center" wrapText="1"/>
    </xf>
    <xf numFmtId="180" fontId="5" fillId="0" borderId="17" xfId="291" applyNumberFormat="1" applyFont="1" applyFill="1" applyBorder="1" applyAlignment="1">
      <alignment horizontal="right" vertical="center" wrapText="1"/>
    </xf>
    <xf numFmtId="0" fontId="4" fillId="0" borderId="3" xfId="0" quotePrefix="1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/>
    </xf>
    <xf numFmtId="181" fontId="5" fillId="0" borderId="0" xfId="0" applyNumberFormat="1" applyFont="1" applyFill="1" applyBorder="1" applyAlignment="1">
      <alignment vertical="center" wrapText="1"/>
    </xf>
    <xf numFmtId="188" fontId="4" fillId="27" borderId="3" xfId="0" applyNumberFormat="1" applyFont="1" applyFill="1" applyBorder="1" applyAlignment="1">
      <alignment horizontal="center" vertical="center" wrapText="1"/>
    </xf>
    <xf numFmtId="188" fontId="4" fillId="0" borderId="3" xfId="0" applyNumberFormat="1" applyFont="1" applyFill="1" applyBorder="1" applyAlignment="1">
      <alignment horizontal="center" vertical="center" wrapText="1"/>
    </xf>
    <xf numFmtId="188" fontId="4" fillId="0" borderId="15" xfId="0" applyNumberFormat="1" applyFont="1" applyFill="1" applyBorder="1" applyAlignment="1">
      <alignment horizontal="center" vertical="center" wrapText="1"/>
    </xf>
    <xf numFmtId="188" fontId="4" fillId="26" borderId="3" xfId="0" applyNumberFormat="1" applyFont="1" applyFill="1" applyBorder="1" applyAlignment="1">
      <alignment horizontal="center" vertical="center" wrapText="1"/>
    </xf>
    <xf numFmtId="1" fontId="5" fillId="27" borderId="3" xfId="245" applyNumberFormat="1" applyFont="1" applyFill="1" applyBorder="1" applyAlignment="1">
      <alignment horizontal="center" vertical="center" wrapText="1"/>
    </xf>
    <xf numFmtId="184" fontId="5" fillId="0" borderId="3" xfId="0" applyNumberFormat="1" applyFont="1" applyFill="1" applyBorder="1" applyAlignment="1">
      <alignment horizontal="right" vertical="center" wrapText="1"/>
    </xf>
    <xf numFmtId="188" fontId="5" fillId="0" borderId="3" xfId="0" applyNumberFormat="1" applyFont="1" applyFill="1" applyBorder="1" applyAlignment="1">
      <alignment horizontal="center" vertical="center" wrapText="1"/>
    </xf>
    <xf numFmtId="188" fontId="5" fillId="29" borderId="3" xfId="0" applyNumberFormat="1" applyFont="1" applyFill="1" applyBorder="1" applyAlignment="1">
      <alignment horizontal="center" vertical="center" wrapText="1"/>
    </xf>
    <xf numFmtId="188" fontId="4" fillId="29" borderId="3" xfId="0" applyNumberFormat="1" applyFont="1" applyFill="1" applyBorder="1" applyAlignment="1">
      <alignment horizontal="center" vertical="center" wrapText="1"/>
    </xf>
    <xf numFmtId="188" fontId="5" fillId="0" borderId="3" xfId="0" applyNumberFormat="1" applyFont="1" applyFill="1" applyBorder="1" applyAlignment="1">
      <alignment horizontal="right" vertical="center" wrapText="1"/>
    </xf>
    <xf numFmtId="0" fontId="5" fillId="31" borderId="3" xfId="245" applyFont="1" applyFill="1" applyBorder="1" applyAlignment="1">
      <alignment horizontal="center" vertical="center" wrapText="1"/>
    </xf>
    <xf numFmtId="188" fontId="5" fillId="27" borderId="3" xfId="0" applyNumberFormat="1" applyFont="1" applyFill="1" applyBorder="1" applyAlignment="1">
      <alignment horizontal="center" vertical="center" wrapText="1"/>
    </xf>
    <xf numFmtId="188" fontId="5" fillId="0" borderId="3" xfId="245" applyNumberFormat="1" applyFont="1" applyFill="1" applyBorder="1" applyAlignment="1">
      <alignment horizontal="center" vertical="center" wrapText="1"/>
    </xf>
    <xf numFmtId="180" fontId="5" fillId="0" borderId="3" xfId="245" applyNumberFormat="1" applyFont="1" applyFill="1" applyBorder="1" applyAlignment="1">
      <alignment horizontal="right" vertical="center" wrapText="1"/>
    </xf>
    <xf numFmtId="188" fontId="5" fillId="31" borderId="3" xfId="245" applyNumberFormat="1" applyFont="1" applyFill="1" applyBorder="1" applyAlignment="1">
      <alignment horizontal="center" vertical="center" wrapText="1"/>
    </xf>
    <xf numFmtId="188" fontId="5" fillId="0" borderId="3" xfId="245" applyNumberFormat="1" applyFont="1" applyFill="1" applyBorder="1" applyAlignment="1">
      <alignment horizontal="right" vertical="center" wrapText="1"/>
    </xf>
    <xf numFmtId="188" fontId="4" fillId="0" borderId="3" xfId="291" applyNumberFormat="1" applyFont="1" applyFill="1" applyBorder="1" applyAlignment="1">
      <alignment horizontal="right" vertical="center" wrapText="1"/>
    </xf>
    <xf numFmtId="188" fontId="5" fillId="0" borderId="3" xfId="291" applyNumberFormat="1" applyFont="1" applyFill="1" applyBorder="1" applyAlignment="1">
      <alignment horizontal="right" vertical="center" wrapText="1"/>
    </xf>
    <xf numFmtId="188" fontId="4" fillId="0" borderId="16" xfId="245" applyNumberFormat="1" applyFont="1" applyFill="1" applyBorder="1" applyAlignment="1">
      <alignment horizontal="left" vertical="center" wrapText="1"/>
    </xf>
    <xf numFmtId="188" fontId="4" fillId="27" borderId="14" xfId="0" applyNumberFormat="1" applyFont="1" applyFill="1" applyBorder="1" applyAlignment="1">
      <alignment horizontal="center" vertical="center" wrapText="1"/>
    </xf>
    <xf numFmtId="188" fontId="4" fillId="0" borderId="14" xfId="0" applyNumberFormat="1" applyFont="1" applyFill="1" applyBorder="1" applyAlignment="1">
      <alignment horizontal="center" vertical="center" wrapText="1"/>
    </xf>
    <xf numFmtId="188" fontId="5" fillId="0" borderId="16" xfId="0" applyNumberFormat="1" applyFont="1" applyFill="1" applyBorder="1" applyAlignment="1">
      <alignment horizontal="center" vertical="center" wrapText="1"/>
    </xf>
    <xf numFmtId="188" fontId="4" fillId="27" borderId="15" xfId="0" applyNumberFormat="1" applyFont="1" applyFill="1" applyBorder="1" applyAlignment="1">
      <alignment horizontal="center" vertical="center" wrapText="1"/>
    </xf>
    <xf numFmtId="188" fontId="4" fillId="27" borderId="3" xfId="0" applyNumberFormat="1" applyFont="1" applyFill="1" applyBorder="1" applyAlignment="1">
      <alignment horizontal="right" vertical="center" wrapText="1"/>
    </xf>
    <xf numFmtId="188" fontId="5" fillId="29" borderId="3" xfId="0" applyNumberFormat="1" applyFont="1" applyFill="1" applyBorder="1" applyAlignment="1">
      <alignment horizontal="right" vertical="center" wrapText="1"/>
    </xf>
    <xf numFmtId="0" fontId="5" fillId="0" borderId="3" xfId="182" applyFont="1" applyFill="1" applyBorder="1" applyAlignment="1">
      <alignment vertical="center" wrapText="1"/>
      <protection locked="0"/>
    </xf>
    <xf numFmtId="0" fontId="5" fillId="0" borderId="3" xfId="182" applyFont="1" applyFill="1" applyBorder="1" applyAlignment="1">
      <alignment horizontal="center" vertical="center" wrapText="1"/>
      <protection locked="0"/>
    </xf>
    <xf numFmtId="188" fontId="5" fillId="0" borderId="3" xfId="182" applyNumberFormat="1" applyFont="1" applyFill="1" applyBorder="1" applyAlignment="1">
      <alignment vertical="center" wrapText="1"/>
      <protection locked="0"/>
    </xf>
    <xf numFmtId="188" fontId="5" fillId="0" borderId="3" xfId="0" applyNumberFormat="1" applyFont="1" applyFill="1" applyBorder="1" applyAlignment="1">
      <alignment horizontal="left" vertical="center" wrapText="1"/>
    </xf>
    <xf numFmtId="188" fontId="4" fillId="0" borderId="3" xfId="0" applyNumberFormat="1" applyFont="1" applyFill="1" applyBorder="1" applyAlignment="1">
      <alignment horizontal="left" vertical="center" wrapText="1"/>
    </xf>
    <xf numFmtId="188" fontId="4" fillId="0" borderId="3" xfId="182" applyNumberFormat="1" applyFont="1" applyFill="1" applyBorder="1" applyAlignment="1">
      <alignment vertical="center" wrapText="1"/>
      <protection locked="0"/>
    </xf>
    <xf numFmtId="0" fontId="4" fillId="0" borderId="3" xfId="182" applyFont="1" applyFill="1" applyBorder="1" applyAlignment="1">
      <alignment vertical="center" wrapText="1"/>
      <protection locked="0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 applyProtection="1">
      <alignment vertical="center" wrapText="1"/>
      <protection locked="0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3" xfId="0" quotePrefix="1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18" xfId="182" applyFont="1" applyFill="1" applyBorder="1" applyAlignment="1">
      <alignment vertical="center" wrapText="1"/>
      <protection locked="0"/>
    </xf>
    <xf numFmtId="0" fontId="4" fillId="0" borderId="1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188" fontId="5" fillId="0" borderId="15" xfId="0" applyNumberFormat="1" applyFont="1" applyFill="1" applyBorder="1" applyAlignment="1">
      <alignment horizontal="center" vertical="center" wrapText="1"/>
    </xf>
    <xf numFmtId="188" fontId="5" fillId="0" borderId="15" xfId="0" applyNumberFormat="1" applyFont="1" applyFill="1" applyBorder="1" applyAlignment="1">
      <alignment horizontal="right" vertical="center" wrapText="1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18" xfId="0" applyFont="1" applyFill="1" applyBorder="1" applyAlignment="1">
      <alignment horizontal="left" vertical="center" wrapText="1"/>
    </xf>
    <xf numFmtId="0" fontId="5" fillId="0" borderId="19" xfId="245" applyFont="1" applyFill="1" applyBorder="1" applyAlignment="1">
      <alignment horizontal="left" vertical="center" wrapText="1"/>
    </xf>
    <xf numFmtId="0" fontId="5" fillId="0" borderId="15" xfId="0" applyFont="1" applyFill="1" applyBorder="1" applyAlignment="1" applyProtection="1">
      <alignment horizontal="left" vertical="center" wrapText="1"/>
      <protection locked="0"/>
    </xf>
    <xf numFmtId="0" fontId="4" fillId="0" borderId="15" xfId="0" applyFont="1" applyFill="1" applyBorder="1" applyAlignment="1" applyProtection="1">
      <alignment horizontal="left" vertical="center" wrapText="1"/>
      <protection locked="0"/>
    </xf>
    <xf numFmtId="188" fontId="4" fillId="0" borderId="15" xfId="0" applyNumberFormat="1" applyFont="1" applyFill="1" applyBorder="1" applyAlignment="1">
      <alignment horizontal="right" vertical="center" wrapText="1"/>
    </xf>
    <xf numFmtId="188" fontId="5" fillId="0" borderId="19" xfId="0" applyNumberFormat="1" applyFont="1" applyFill="1" applyBorder="1" applyAlignment="1">
      <alignment horizontal="right" vertical="center" wrapText="1"/>
    </xf>
    <xf numFmtId="191" fontId="4" fillId="0" borderId="0" xfId="0" applyNumberFormat="1" applyFont="1" applyFill="1" applyBorder="1" applyAlignment="1">
      <alignment vertical="center"/>
    </xf>
    <xf numFmtId="181" fontId="4" fillId="0" borderId="3" xfId="0" applyNumberFormat="1" applyFont="1" applyFill="1" applyBorder="1" applyAlignment="1">
      <alignment horizontal="right" vertical="center" wrapText="1"/>
    </xf>
    <xf numFmtId="181" fontId="5" fillId="0" borderId="3" xfId="0" applyNumberFormat="1" applyFont="1" applyFill="1" applyBorder="1" applyAlignment="1">
      <alignment horizontal="right" vertical="center" wrapText="1"/>
    </xf>
    <xf numFmtId="0" fontId="5" fillId="0" borderId="15" xfId="0" applyFont="1" applyFill="1" applyBorder="1" applyAlignment="1">
      <alignment horizontal="center" vertical="center"/>
    </xf>
    <xf numFmtId="188" fontId="4" fillId="0" borderId="3" xfId="0" applyNumberFormat="1" applyFont="1" applyFill="1" applyBorder="1" applyAlignment="1">
      <alignment horizontal="right" vertical="center" wrapText="1"/>
    </xf>
    <xf numFmtId="181" fontId="4" fillId="0" borderId="3" xfId="0" applyNumberFormat="1" applyFont="1" applyFill="1" applyBorder="1" applyAlignment="1">
      <alignment horizontal="center" vertical="center" wrapText="1"/>
    </xf>
    <xf numFmtId="181" fontId="5" fillId="0" borderId="15" xfId="0" applyNumberFormat="1" applyFont="1" applyFill="1" applyBorder="1" applyAlignment="1">
      <alignment horizontal="right" vertical="center" wrapText="1"/>
    </xf>
    <xf numFmtId="184" fontId="5" fillId="0" borderId="15" xfId="0" applyNumberFormat="1" applyFont="1" applyFill="1" applyBorder="1" applyAlignment="1">
      <alignment horizontal="right" vertical="center" wrapText="1"/>
    </xf>
    <xf numFmtId="0" fontId="5" fillId="0" borderId="0" xfId="0" applyFont="1" applyFill="1" applyAlignment="1">
      <alignment horizontal="left" vertical="center"/>
    </xf>
    <xf numFmtId="188" fontId="4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justify"/>
    </xf>
    <xf numFmtId="0" fontId="5" fillId="0" borderId="17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0" fillId="0" borderId="3" xfId="0" applyFill="1" applyBorder="1" applyAlignment="1">
      <alignment vertical="center" wrapText="1"/>
    </xf>
    <xf numFmtId="0" fontId="4" fillId="0" borderId="15" xfId="0" quotePrefix="1" applyNumberFormat="1" applyFont="1" applyFill="1" applyBorder="1" applyAlignment="1">
      <alignment horizontal="center" vertical="center"/>
    </xf>
    <xf numFmtId="0" fontId="5" fillId="0" borderId="15" xfId="0" applyNumberFormat="1" applyFont="1" applyFill="1" applyBorder="1" applyAlignment="1">
      <alignment horizontal="center" vertical="center"/>
    </xf>
    <xf numFmtId="0" fontId="5" fillId="0" borderId="19" xfId="0" applyNumberFormat="1" applyFont="1" applyFill="1" applyBorder="1" applyAlignment="1">
      <alignment horizontal="center" vertical="center"/>
    </xf>
    <xf numFmtId="0" fontId="70" fillId="0" borderId="0" xfId="0" applyFont="1" applyFill="1"/>
    <xf numFmtId="49" fontId="4" fillId="0" borderId="15" xfId="0" applyNumberFormat="1" applyFont="1" applyFill="1" applyBorder="1" applyAlignment="1">
      <alignment horizontal="center" vertical="center"/>
    </xf>
    <xf numFmtId="184" fontId="4" fillId="0" borderId="15" xfId="0" applyNumberFormat="1" applyFont="1" applyFill="1" applyBorder="1" applyAlignment="1">
      <alignment horizontal="center" vertical="center" wrapText="1"/>
    </xf>
    <xf numFmtId="184" fontId="5" fillId="0" borderId="15" xfId="0" applyNumberFormat="1" applyFont="1" applyFill="1" applyBorder="1" applyAlignment="1">
      <alignment horizontal="center" vertical="center" wrapText="1"/>
    </xf>
    <xf numFmtId="189" fontId="4" fillId="0" borderId="0" xfId="0" applyNumberFormat="1" applyFont="1" applyFill="1" applyBorder="1" applyAlignment="1">
      <alignment vertical="center"/>
    </xf>
    <xf numFmtId="181" fontId="0" fillId="0" borderId="0" xfId="0" applyNumberFormat="1" applyFill="1"/>
    <xf numFmtId="0" fontId="71" fillId="0" borderId="15" xfId="0" applyFont="1" applyFill="1" applyBorder="1" applyAlignment="1">
      <alignment horizontal="center" vertical="center"/>
    </xf>
    <xf numFmtId="181" fontId="71" fillId="0" borderId="3" xfId="0" applyNumberFormat="1" applyFont="1" applyFill="1" applyBorder="1" applyAlignment="1">
      <alignment horizontal="right" vertical="center" wrapText="1"/>
    </xf>
    <xf numFmtId="188" fontId="71" fillId="0" borderId="3" xfId="0" applyNumberFormat="1" applyFont="1" applyFill="1" applyBorder="1" applyAlignment="1">
      <alignment horizontal="right" vertical="center" wrapText="1"/>
    </xf>
    <xf numFmtId="181" fontId="71" fillId="0" borderId="15" xfId="0" applyNumberFormat="1" applyFont="1" applyFill="1" applyBorder="1" applyAlignment="1">
      <alignment horizontal="right" vertical="center" wrapText="1"/>
    </xf>
    <xf numFmtId="0" fontId="71" fillId="0" borderId="3" xfId="0" applyFont="1" applyFill="1" applyBorder="1" applyAlignment="1">
      <alignment horizontal="center" vertical="center"/>
    </xf>
    <xf numFmtId="0" fontId="72" fillId="0" borderId="3" xfId="0" applyFont="1" applyFill="1" applyBorder="1" applyAlignment="1">
      <alignment horizontal="center" vertical="center"/>
    </xf>
    <xf numFmtId="181" fontId="72" fillId="0" borderId="3" xfId="0" applyNumberFormat="1" applyFont="1" applyFill="1" applyBorder="1" applyAlignment="1">
      <alignment horizontal="right" vertical="center" wrapText="1"/>
    </xf>
    <xf numFmtId="3" fontId="71" fillId="0" borderId="3" xfId="0" applyNumberFormat="1" applyFont="1" applyFill="1" applyBorder="1" applyAlignment="1">
      <alignment horizontal="right" vertical="center" wrapText="1"/>
    </xf>
    <xf numFmtId="0" fontId="72" fillId="0" borderId="3" xfId="0" applyFont="1" applyFill="1" applyBorder="1" applyAlignment="1" applyProtection="1">
      <alignment horizontal="left" vertical="center" wrapText="1"/>
      <protection locked="0"/>
    </xf>
    <xf numFmtId="0" fontId="71" fillId="0" borderId="3" xfId="0" applyFont="1" applyFill="1" applyBorder="1" applyAlignment="1" applyProtection="1">
      <alignment horizontal="left" vertical="center" wrapText="1"/>
      <protection locked="0"/>
    </xf>
    <xf numFmtId="0" fontId="5" fillId="0" borderId="16" xfId="0" applyFont="1" applyFill="1" applyBorder="1" applyAlignment="1">
      <alignment horizontal="left" vertical="center" wrapText="1"/>
    </xf>
    <xf numFmtId="0" fontId="5" fillId="0" borderId="17" xfId="0" applyFont="1" applyFill="1" applyBorder="1" applyAlignment="1">
      <alignment horizontal="left" vertical="center" wrapText="1"/>
    </xf>
    <xf numFmtId="0" fontId="0" fillId="0" borderId="17" xfId="0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8" xfId="245" applyFont="1" applyFill="1" applyBorder="1" applyAlignment="1">
      <alignment horizontal="center" vertical="center"/>
    </xf>
    <xf numFmtId="0" fontId="5" fillId="0" borderId="16" xfId="245" applyFont="1" applyFill="1" applyBorder="1" applyAlignment="1">
      <alignment horizontal="center" vertical="center"/>
    </xf>
    <xf numFmtId="0" fontId="5" fillId="0" borderId="17" xfId="245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 applyProtection="1">
      <alignment vertical="center" wrapText="1"/>
      <protection locked="0"/>
    </xf>
    <xf numFmtId="0" fontId="0" fillId="0" borderId="16" xfId="0" applyFill="1" applyBorder="1" applyAlignment="1">
      <alignment vertical="center" wrapText="1"/>
    </xf>
    <xf numFmtId="0" fontId="0" fillId="0" borderId="17" xfId="0" applyFill="1" applyBorder="1" applyAlignment="1">
      <alignment vertical="center" wrapText="1"/>
    </xf>
    <xf numFmtId="0" fontId="4" fillId="0" borderId="20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22" xfId="0" applyFont="1" applyFill="1" applyBorder="1" applyAlignment="1" applyProtection="1">
      <alignment horizontal="center" vertical="center" wrapText="1"/>
      <protection locked="0"/>
    </xf>
    <xf numFmtId="184" fontId="4" fillId="0" borderId="23" xfId="0" applyNumberFormat="1" applyFont="1" applyFill="1" applyBorder="1" applyAlignment="1">
      <alignment horizontal="center" vertical="center" wrapText="1"/>
    </xf>
    <xf numFmtId="0" fontId="68" fillId="0" borderId="24" xfId="0" applyFont="1" applyFill="1" applyBorder="1" applyAlignment="1">
      <alignment horizontal="center" vertical="center"/>
    </xf>
    <xf numFmtId="0" fontId="68" fillId="0" borderId="25" xfId="0" applyFont="1" applyFill="1" applyBorder="1" applyAlignment="1">
      <alignment horizontal="center" vertical="center"/>
    </xf>
    <xf numFmtId="0" fontId="4" fillId="0" borderId="26" xfId="237" applyNumberFormat="1" applyFont="1" applyFill="1" applyBorder="1" applyAlignment="1">
      <alignment horizontal="center" vertical="center" wrapText="1"/>
    </xf>
    <xf numFmtId="0" fontId="4" fillId="0" borderId="27" xfId="237" applyNumberFormat="1" applyFont="1" applyFill="1" applyBorder="1" applyAlignment="1">
      <alignment horizontal="center" vertical="center" wrapText="1"/>
    </xf>
    <xf numFmtId="0" fontId="4" fillId="0" borderId="28" xfId="237" applyNumberFormat="1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81" fontId="5" fillId="0" borderId="13" xfId="0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/>
    </xf>
    <xf numFmtId="0" fontId="4" fillId="0" borderId="0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/>
    </xf>
    <xf numFmtId="0" fontId="5" fillId="0" borderId="3" xfId="245" applyFont="1" applyFill="1" applyBorder="1" applyAlignment="1">
      <alignment horizontal="center" vertical="center" wrapText="1"/>
    </xf>
    <xf numFmtId="0" fontId="4" fillId="0" borderId="3" xfId="245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 shrinkToFit="1"/>
    </xf>
    <xf numFmtId="181" fontId="5" fillId="0" borderId="13" xfId="0" applyNumberFormat="1" applyFont="1" applyFill="1" applyBorder="1" applyAlignment="1">
      <alignment horizontal="center" vertical="center" wrapText="1"/>
    </xf>
    <xf numFmtId="188" fontId="4" fillId="0" borderId="18" xfId="245" applyNumberFormat="1" applyFont="1" applyFill="1" applyBorder="1" applyAlignment="1">
      <alignment horizontal="center" vertical="center" wrapText="1"/>
    </xf>
    <xf numFmtId="188" fontId="4" fillId="0" borderId="16" xfId="245" applyNumberFormat="1" applyFont="1" applyFill="1" applyBorder="1" applyAlignment="1">
      <alignment horizontal="center" vertical="center" wrapText="1"/>
    </xf>
    <xf numFmtId="188" fontId="4" fillId="0" borderId="17" xfId="245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</cellXfs>
  <cellStyles count="354">
    <cellStyle name="_Fakt_2" xfId="1" xr:uid="{1193CE70-AF6C-48BE-8BAE-4EBADE0AA2EB}"/>
    <cellStyle name="_rozhufrovka 2009" xfId="2" xr:uid="{3193C03B-3AE7-4971-A9B2-16FC72676BE0}"/>
    <cellStyle name="_АТиСТ 5а МТР липень 2008" xfId="3" xr:uid="{88C37FF4-5A6A-4681-81DD-F07C15ED6608}"/>
    <cellStyle name="_ПРГК сводний_" xfId="4" xr:uid="{4A0A7D65-405E-4500-8C21-15E42B7DF501}"/>
    <cellStyle name="_УТГ" xfId="5" xr:uid="{79114F6F-40CD-4A28-A37B-08E8C1F3A38A}"/>
    <cellStyle name="_Феодосия 5а МТР липень 2008" xfId="6" xr:uid="{42DFBE74-FD57-4DF8-A09B-0EFC326FD4D5}"/>
    <cellStyle name="_ХТГ довідка." xfId="7" xr:uid="{15699D83-78C6-4DF1-AE2A-A3624F9F96B5}"/>
    <cellStyle name="_Шебелинка 5а МТР липень 2008" xfId="8" xr:uid="{1BE094EB-50C8-4D12-B8B8-4AF9E00CC3CE}"/>
    <cellStyle name="20% - Accent1" xfId="9" xr:uid="{DDD23B37-A58B-4536-B3F1-57A48E3BACE6}"/>
    <cellStyle name="20% - Accent2" xfId="10" xr:uid="{EB954677-A00D-4568-B194-90ED13F4A89A}"/>
    <cellStyle name="20% - Accent3" xfId="11" xr:uid="{749E0DCF-02C2-4A34-B4A7-3FF5CB9C6375}"/>
    <cellStyle name="20% - Accent4" xfId="12" xr:uid="{06CBC296-3ECE-4821-8F16-5F1BAF862F54}"/>
    <cellStyle name="20% - Accent5" xfId="13" xr:uid="{50BB9FE3-4AAD-467A-A722-582E18789449}"/>
    <cellStyle name="20% - Accent6" xfId="14" xr:uid="{5CA3F6EE-6256-40CE-A30E-A0A449602149}"/>
    <cellStyle name="20% - Акцент1 2" xfId="15" xr:uid="{E1D325EC-5BBB-4493-B22C-07B66386FF23}"/>
    <cellStyle name="20% - Акцент1 3" xfId="16" xr:uid="{16902D20-76DB-40B5-979A-63F8FCD94B2C}"/>
    <cellStyle name="20% - Акцент2 2" xfId="17" xr:uid="{FECCA696-7D81-484A-BF1A-A89218542C4E}"/>
    <cellStyle name="20% - Акцент2 3" xfId="18" xr:uid="{DCFF5334-64B8-4D93-B6DD-3DADE915DD39}"/>
    <cellStyle name="20% - Акцент3 2" xfId="19" xr:uid="{E5B8E633-9C2C-4A02-9340-26D43CBFE3E4}"/>
    <cellStyle name="20% - Акцент3 3" xfId="20" xr:uid="{530ED0BC-702F-40B2-AAAE-D0F7855E097C}"/>
    <cellStyle name="20% - Акцент4 2" xfId="21" xr:uid="{150E1DD2-C88C-4085-858E-71968619B90F}"/>
    <cellStyle name="20% - Акцент4 3" xfId="22" xr:uid="{9C93C702-9296-433D-82D2-380DC8312E49}"/>
    <cellStyle name="20% - Акцент5 2" xfId="23" xr:uid="{E49C05AB-DD5C-470C-A225-7DE7F772501E}"/>
    <cellStyle name="20% - Акцент5 3" xfId="24" xr:uid="{8C1C614A-E0BA-44C6-A3DF-AC7389D35D14}"/>
    <cellStyle name="20% - Акцент6 2" xfId="25" xr:uid="{D80A1ED6-0DFC-4A46-9C21-B7C597186AB0}"/>
    <cellStyle name="20% - Акцент6 3" xfId="26" xr:uid="{273AEC6E-8934-42F7-BD68-75848F70EA78}"/>
    <cellStyle name="40% - Accent1" xfId="27" xr:uid="{D980A5E9-56BB-438E-A2F8-45B0E77B631C}"/>
    <cellStyle name="40% - Accent2" xfId="28" xr:uid="{1CA9B016-8258-49D8-9CFA-3B3A3A52351C}"/>
    <cellStyle name="40% - Accent3" xfId="29" xr:uid="{37F3A1EE-FD5A-421D-8EF5-AC31C5F9EF14}"/>
    <cellStyle name="40% - Accent4" xfId="30" xr:uid="{6DDFA71F-FA32-4E77-97E9-43542CC0DBF1}"/>
    <cellStyle name="40% - Accent5" xfId="31" xr:uid="{684C9DFC-E8F8-4D86-B0B6-84904AEA7851}"/>
    <cellStyle name="40% - Accent6" xfId="32" xr:uid="{97A3ACA6-B9C2-4346-82FC-9B2E6C43A12F}"/>
    <cellStyle name="40% - Акцент1 2" xfId="33" xr:uid="{65C80C14-CD49-4CA6-A3D5-A09DD7E1F244}"/>
    <cellStyle name="40% - Акцент1 3" xfId="34" xr:uid="{AD0E32AD-1878-41CF-A138-74121CE702DC}"/>
    <cellStyle name="40% - Акцент2 2" xfId="35" xr:uid="{5C94B218-8700-4F3C-8094-F45436769639}"/>
    <cellStyle name="40% - Акцент2 3" xfId="36" xr:uid="{815DBD0E-701C-4528-90C9-2FC5AF81CAB3}"/>
    <cellStyle name="40% - Акцент3 2" xfId="37" xr:uid="{41FE739D-84F9-4CCB-890A-E93618B0C951}"/>
    <cellStyle name="40% - Акцент3 3" xfId="38" xr:uid="{1D184861-6DF8-4A32-B743-4C17456B33F5}"/>
    <cellStyle name="40% - Акцент4 2" xfId="39" xr:uid="{C224BE30-8F69-46EB-A839-3F1EB3EFFC51}"/>
    <cellStyle name="40% - Акцент4 3" xfId="40" xr:uid="{66A03B16-5EC9-409D-8E18-D21039C3CCD4}"/>
    <cellStyle name="40% - Акцент5 2" xfId="41" xr:uid="{EB50E0F2-3DFF-418F-B428-249C92583675}"/>
    <cellStyle name="40% - Акцент5 3" xfId="42" xr:uid="{81328DC9-810E-45E3-BE59-7D770EB728E9}"/>
    <cellStyle name="40% - Акцент6 2" xfId="43" xr:uid="{27BF468D-9A5F-4D24-81D6-D86947F7992D}"/>
    <cellStyle name="40% - Акцент6 3" xfId="44" xr:uid="{FF20F155-B895-4F86-BE69-5EFF6B03198D}"/>
    <cellStyle name="60% - Accent1" xfId="45" xr:uid="{C5F4E6DF-FAC2-4933-8C59-45B1DFC8508B}"/>
    <cellStyle name="60% - Accent2" xfId="46" xr:uid="{C664FA39-CC04-4970-B72A-FE46F5ABEF40}"/>
    <cellStyle name="60% - Accent3" xfId="47" xr:uid="{13B5BFD1-05E0-4257-971E-A2180CB97181}"/>
    <cellStyle name="60% - Accent4" xfId="48" xr:uid="{3C8DD5B9-CFBA-40C4-A176-0B662D61F023}"/>
    <cellStyle name="60% - Accent5" xfId="49" xr:uid="{14A6EDA0-50C3-47BF-9D9F-366787FC4992}"/>
    <cellStyle name="60% - Accent6" xfId="50" xr:uid="{012C33A6-AD2B-419C-A438-9DC145F2F8F7}"/>
    <cellStyle name="60% - Акцент1 2" xfId="51" xr:uid="{CBBB317A-8EE3-4EEC-B56A-9F6A49EAD686}"/>
    <cellStyle name="60% - Акцент1 3" xfId="52" xr:uid="{3418A2DF-02E2-411D-A303-958467A10CE3}"/>
    <cellStyle name="60% - Акцент2 2" xfId="53" xr:uid="{B5014C93-DBD3-4E90-912E-3D9FD4B5AF5F}"/>
    <cellStyle name="60% - Акцент2 3" xfId="54" xr:uid="{2327CE18-99FF-4A84-9668-24DFD4CCB72F}"/>
    <cellStyle name="60% - Акцент3 2" xfId="55" xr:uid="{2C8F1E57-B2D5-4529-BD5E-098FD409C1A6}"/>
    <cellStyle name="60% - Акцент3 3" xfId="56" xr:uid="{21B46392-E825-4884-BE25-57302E4E7199}"/>
    <cellStyle name="60% - Акцент4 2" xfId="57" xr:uid="{567BC5F2-2F61-45D2-A83B-26BF6485786A}"/>
    <cellStyle name="60% - Акцент4 3" xfId="58" xr:uid="{1EBED568-4FD0-4967-B319-E0789CAFB712}"/>
    <cellStyle name="60% - Акцент5 2" xfId="59" xr:uid="{862FB805-7CD1-4372-8BDB-20D46213C66A}"/>
    <cellStyle name="60% - Акцент5 3" xfId="60" xr:uid="{86B8F9A6-E65B-4C34-A5C3-BDDB2EA4E218}"/>
    <cellStyle name="60% - Акцент6 2" xfId="61" xr:uid="{33EE24F2-23DF-491A-9FFF-CB4A9CC5B831}"/>
    <cellStyle name="60% - Акцент6 3" xfId="62" xr:uid="{94A8A4B4-DD77-477F-9CB7-41C1D2B4FDDB}"/>
    <cellStyle name="Accent1" xfId="63" xr:uid="{E65E1EEF-B0B7-4C80-8E24-FE26539319E0}"/>
    <cellStyle name="Accent2" xfId="64" xr:uid="{9B8F8275-0D03-4965-AC37-C0E5F19021E0}"/>
    <cellStyle name="Accent3" xfId="65" xr:uid="{522D1ECD-5FC4-4F16-B37B-CE1C467F2003}"/>
    <cellStyle name="Accent4" xfId="66" xr:uid="{B8BA86DE-2C3A-4BFE-9880-224ED5E00368}"/>
    <cellStyle name="Accent5" xfId="67" xr:uid="{58B44E39-5C2F-49BC-BB52-587992416AD6}"/>
    <cellStyle name="Accent6" xfId="68" xr:uid="{420B1B1A-5492-48FF-B0A7-2DF28DE7CE88}"/>
    <cellStyle name="Bad" xfId="69" xr:uid="{E2A3C57A-7B54-4B72-8FA6-72CD9D0091DB}"/>
    <cellStyle name="Calculation" xfId="70" xr:uid="{8C1537C4-995E-43A9-9FA8-3020664F1385}"/>
    <cellStyle name="Check Cell" xfId="71" xr:uid="{6B0B9601-505E-4B84-9F2A-09F34C95DB3E}"/>
    <cellStyle name="Column-Header" xfId="72" xr:uid="{29B6E4F0-D98D-4EAE-B48A-CDD92A44B504}"/>
    <cellStyle name="Column-Header 2" xfId="73" xr:uid="{70FAEAE6-03CE-4190-98B9-E1F335CBE020}"/>
    <cellStyle name="Column-Header 3" xfId="74" xr:uid="{BE5A6305-3299-410E-A17B-B2FB1110C9BD}"/>
    <cellStyle name="Column-Header 4" xfId="75" xr:uid="{71670AD5-7C0D-4640-8525-C1BBC156B154}"/>
    <cellStyle name="Column-Header 5" xfId="76" xr:uid="{F5915903-7C83-407D-B80F-CAABA109753F}"/>
    <cellStyle name="Column-Header 6" xfId="77" xr:uid="{6C4F6823-452D-4B07-8A93-406E033F4210}"/>
    <cellStyle name="Column-Header 7" xfId="78" xr:uid="{09CF86E7-53B7-4888-A8E4-3225252B1E88}"/>
    <cellStyle name="Column-Header 7 2" xfId="79" xr:uid="{6B8F999D-238F-4CEC-959B-330DC6537581}"/>
    <cellStyle name="Column-Header 8" xfId="80" xr:uid="{DB892C4C-D6FE-4F0B-B65D-13493A150AA7}"/>
    <cellStyle name="Column-Header 8 2" xfId="81" xr:uid="{14B3E4D3-61DD-4D3C-B79D-996CBF53E6C3}"/>
    <cellStyle name="Column-Header 9" xfId="82" xr:uid="{1AB8BEE5-DD20-443B-87CF-FB7041C18F2C}"/>
    <cellStyle name="Column-Header 9 2" xfId="83" xr:uid="{82236E29-8C8E-4131-A972-1C5897541720}"/>
    <cellStyle name="Column-Header_Zvit rux-koshtiv 2010 Департамент " xfId="84" xr:uid="{D5F36066-94C2-4328-BC78-A6BE4917AC7D}"/>
    <cellStyle name="Comma_2005_03_15-Финансовый_БГ" xfId="85" xr:uid="{8F9C17DB-7000-4A60-94AA-36A9DD6DB1F1}"/>
    <cellStyle name="Define-Column" xfId="86" xr:uid="{FEEDFF03-E2F8-4AC1-806C-E6E336031781}"/>
    <cellStyle name="Define-Column 10" xfId="87" xr:uid="{02BB57DD-CED8-47E8-A1DC-1B99CE0B0107}"/>
    <cellStyle name="Define-Column 2" xfId="88" xr:uid="{F28D97CB-7AF5-4129-B01C-D8B3B59EDC83}"/>
    <cellStyle name="Define-Column 3" xfId="89" xr:uid="{31AD1A94-B4D9-4C73-8CC0-8B641A6B86F3}"/>
    <cellStyle name="Define-Column 4" xfId="90" xr:uid="{A738199D-9566-461E-AB87-7BCD7EE4D18B}"/>
    <cellStyle name="Define-Column 5" xfId="91" xr:uid="{76A4DBE2-C290-46B1-AC92-A1E7F3BABA7C}"/>
    <cellStyle name="Define-Column 6" xfId="92" xr:uid="{75079CCC-CFD0-4F4E-B45A-7C7B5361EAD3}"/>
    <cellStyle name="Define-Column 7" xfId="93" xr:uid="{B89C154B-705F-429E-855B-1E9192BB45A0}"/>
    <cellStyle name="Define-Column 7 2" xfId="94" xr:uid="{880564D0-9DF0-440A-8FCA-8F9C83C28BE8}"/>
    <cellStyle name="Define-Column 7 3" xfId="95" xr:uid="{BFC92F9B-FB51-4B16-8E52-684E1D73250B}"/>
    <cellStyle name="Define-Column 8" xfId="96" xr:uid="{FD2AD506-6782-45E9-B65A-6C04B9DE256D}"/>
    <cellStyle name="Define-Column 8 2" xfId="97" xr:uid="{ADF40A54-1CEB-4E64-A67E-1DAAB7E36777}"/>
    <cellStyle name="Define-Column 8 3" xfId="98" xr:uid="{12551D3D-5FF5-45D5-BF96-6CD3D4D264DD}"/>
    <cellStyle name="Define-Column 9" xfId="99" xr:uid="{9B1E243D-7283-45AF-83E1-B351FB60D9AE}"/>
    <cellStyle name="Define-Column 9 2" xfId="100" xr:uid="{F86D9289-B86D-4A7C-917B-99B340D4E54F}"/>
    <cellStyle name="Define-Column 9 3" xfId="101" xr:uid="{B03B8180-291D-4699-908F-796798A403BA}"/>
    <cellStyle name="Define-Column_Zvit rux-koshtiv 2010 Департамент " xfId="102" xr:uid="{AB002564-64CA-45AE-A8CE-D8E75949FC59}"/>
    <cellStyle name="Explanatory Text" xfId="103" xr:uid="{7DA3052F-A854-4B7D-8279-B443DB93C000}"/>
    <cellStyle name="FS10" xfId="104" xr:uid="{331437C3-5BC3-430D-B307-878027DBDA05}"/>
    <cellStyle name="Good" xfId="105" xr:uid="{3EE5B842-05DC-41FC-9938-44FAE488A30C}"/>
    <cellStyle name="Heading 1" xfId="106" xr:uid="{2D10F78C-8253-40AB-A4E8-BE35E29E4425}"/>
    <cellStyle name="Heading 2" xfId="107" xr:uid="{80EE23D6-1489-4BE4-A5A6-AFFC29274F24}"/>
    <cellStyle name="Heading 3" xfId="108" xr:uid="{E950D549-BE3C-4971-8F48-1258708CD3DC}"/>
    <cellStyle name="Heading 4" xfId="109" xr:uid="{EE71134F-3F83-459B-8968-FC3507A4D316}"/>
    <cellStyle name="Hyperlink 2" xfId="110" xr:uid="{F93010D8-B93C-4C36-BF08-FF6B47DCDF32}"/>
    <cellStyle name="Input" xfId="111" xr:uid="{DF083ED4-79D2-40A2-994A-4454A3AB32DA}"/>
    <cellStyle name="Level0" xfId="112" xr:uid="{86CC770E-B533-4E89-B240-88D109024597}"/>
    <cellStyle name="Level0 10" xfId="113" xr:uid="{24225DBC-08FC-4DED-99CF-944B0536516E}"/>
    <cellStyle name="Level0 2" xfId="114" xr:uid="{B8A319D3-EA9A-4CA6-B95A-B87ED6261CDC}"/>
    <cellStyle name="Level0 2 2" xfId="115" xr:uid="{64A9AE67-52A8-4FEE-8C9D-C51CD866DD14}"/>
    <cellStyle name="Level0 3" xfId="116" xr:uid="{D5E526AB-81A2-46A2-8E0C-F3932AFE5A03}"/>
    <cellStyle name="Level0 3 2" xfId="117" xr:uid="{39A2ED34-7CE9-4BD5-84A0-48649D9D54DC}"/>
    <cellStyle name="Level0 4" xfId="118" xr:uid="{29159EBB-880D-4A40-89F6-2A60F3D59EA8}"/>
    <cellStyle name="Level0 4 2" xfId="119" xr:uid="{C29321E9-12CB-4F50-99A9-2F30B16FDF1C}"/>
    <cellStyle name="Level0 5" xfId="120" xr:uid="{05ED693E-7924-4BD9-8CCD-0B667F4A04A7}"/>
    <cellStyle name="Level0 6" xfId="121" xr:uid="{4FA6C654-0476-4C97-AE78-D096A0038D91}"/>
    <cellStyle name="Level0 7" xfId="122" xr:uid="{62BCB021-F9BC-4C6C-A3A3-D8233026B66D}"/>
    <cellStyle name="Level0 7 2" xfId="123" xr:uid="{B1428191-9405-4E4D-9721-F91390EC828B}"/>
    <cellStyle name="Level0 7 3" xfId="124" xr:uid="{20994FC4-0648-40FC-9760-DA0CCED0E847}"/>
    <cellStyle name="Level0 8" xfId="125" xr:uid="{AB4B2C05-264F-4DE8-9258-78D52CE74BC3}"/>
    <cellStyle name="Level0 8 2" xfId="126" xr:uid="{02D6A7E4-CA70-4408-B732-275E8856EB9F}"/>
    <cellStyle name="Level0 8 3" xfId="127" xr:uid="{96863936-02D3-44EF-B9B4-7F743817359F}"/>
    <cellStyle name="Level0 9" xfId="128" xr:uid="{A3B85E80-A724-43D8-BA98-3CA0C095D358}"/>
    <cellStyle name="Level0 9 2" xfId="129" xr:uid="{8D252BE1-C90F-4099-A284-EB09B6A8AA77}"/>
    <cellStyle name="Level0 9 3" xfId="130" xr:uid="{1968CF7F-0E4B-4A88-AEA6-9854927DB5B7}"/>
    <cellStyle name="Level0_Zvit rux-koshtiv 2010 Департамент " xfId="131" xr:uid="{6E447071-15E0-42D3-A78E-837E90442F65}"/>
    <cellStyle name="Level1" xfId="132" xr:uid="{BEB36696-FBE5-4E0A-A5D0-92F7AE1AE235}"/>
    <cellStyle name="Level1 2" xfId="133" xr:uid="{5620AF61-431C-48FD-89F2-46BC125DEAD9}"/>
    <cellStyle name="Level1-Numbers" xfId="134" xr:uid="{5BAD8027-A89F-4785-A3C2-B6C07602696A}"/>
    <cellStyle name="Level1-Numbers 2" xfId="135" xr:uid="{8047A324-0A61-474E-815C-AE3F24EE927A}"/>
    <cellStyle name="Level1-Numbers-Hide" xfId="136" xr:uid="{2A7AC8CA-E0BE-442E-9A36-CE0722C247E7}"/>
    <cellStyle name="Level2" xfId="137" xr:uid="{3E60FF8F-47F5-4BFC-87F6-DD2E636914A2}"/>
    <cellStyle name="Level2 2" xfId="138" xr:uid="{ACBBFA4F-609E-4032-BCB8-E9EDEE6FD275}"/>
    <cellStyle name="Level2-Hide" xfId="139" xr:uid="{1DA3647D-5C2E-4759-AF45-0C5AF5BEBF97}"/>
    <cellStyle name="Level2-Hide 2" xfId="140" xr:uid="{A2187198-AC56-4BC3-8FA1-651C2B033B1E}"/>
    <cellStyle name="Level2-Numbers" xfId="141" xr:uid="{4EBFB249-D0FB-4AFC-818D-491FD9E2278B}"/>
    <cellStyle name="Level2-Numbers 2" xfId="142" xr:uid="{0D6200C2-BA7E-4F43-A859-CC2A290CCB8C}"/>
    <cellStyle name="Level2-Numbers-Hide" xfId="143" xr:uid="{039464F8-C90D-453B-BE54-3E9ECC78C5A4}"/>
    <cellStyle name="Level3" xfId="144" xr:uid="{A6E1F211-5A28-491A-8AC7-13E849CCF894}"/>
    <cellStyle name="Level3 2" xfId="145" xr:uid="{46468CF4-6888-46FE-9113-39DD1529FAFD}"/>
    <cellStyle name="Level3 3" xfId="146" xr:uid="{4680D0D3-E07B-47C1-AB7E-BE1B8CFA9C89}"/>
    <cellStyle name="Level3_План департамент_2010_1207" xfId="147" xr:uid="{10E0BF99-D14F-4A44-86E2-E5235B26792A}"/>
    <cellStyle name="Level3-Hide" xfId="148" xr:uid="{826C91FD-4E96-42A9-8133-77B2F6207FA1}"/>
    <cellStyle name="Level3-Hide 2" xfId="149" xr:uid="{AB183B52-F968-42F4-A83B-F898C76B5316}"/>
    <cellStyle name="Level3-Numbers" xfId="150" xr:uid="{B9A52A8A-565E-47D5-9457-A454BE6A182D}"/>
    <cellStyle name="Level3-Numbers 2" xfId="151" xr:uid="{5DAD4D40-B3EF-4FB8-8597-036287E2B4CC}"/>
    <cellStyle name="Level3-Numbers 3" xfId="152" xr:uid="{D472B114-DA3D-414D-9DB9-4D6969ACF0B8}"/>
    <cellStyle name="Level3-Numbers_План департамент_2010_1207" xfId="153" xr:uid="{F469DC9C-A6CD-444A-AC70-67491B539C15}"/>
    <cellStyle name="Level3-Numbers-Hide" xfId="154" xr:uid="{5AFE791D-C897-4175-8D4B-63C57F9CF87E}"/>
    <cellStyle name="Level4" xfId="155" xr:uid="{DF1907E2-28AC-4C4E-9940-4251D3CCD187}"/>
    <cellStyle name="Level4 2" xfId="156" xr:uid="{DDECB0A3-5C31-482B-AD89-02D4AB466FEE}"/>
    <cellStyle name="Level4-Hide" xfId="157" xr:uid="{F201FD25-8B0A-43D2-BD8B-6147AC9799A9}"/>
    <cellStyle name="Level4-Hide 2" xfId="158" xr:uid="{765D86CD-B4EC-4F11-9C64-849DC327AAB9}"/>
    <cellStyle name="Level4-Numbers" xfId="159" xr:uid="{C5B1CCFB-DCC7-47EB-A4E9-32A61261455E}"/>
    <cellStyle name="Level4-Numbers 2" xfId="160" xr:uid="{08E8AFA6-F2D5-4349-8F83-A586101238B7}"/>
    <cellStyle name="Level4-Numbers-Hide" xfId="161" xr:uid="{86BA8416-2BCE-4C21-97C7-410D96AC3651}"/>
    <cellStyle name="Level5" xfId="162" xr:uid="{0463A50E-6A0F-4916-9D65-3E8EFC1F60D5}"/>
    <cellStyle name="Level5 2" xfId="163" xr:uid="{588301A8-300F-4512-BD92-A1B21890DA35}"/>
    <cellStyle name="Level5-Hide" xfId="164" xr:uid="{BE531D00-79E3-449C-9089-4DE1BC5458A5}"/>
    <cellStyle name="Level5-Hide 2" xfId="165" xr:uid="{E9CECC5B-431E-4E08-A2C0-D20597062C02}"/>
    <cellStyle name="Level5-Numbers" xfId="166" xr:uid="{4382B5E2-615E-45A7-8C47-1287FBE79B81}"/>
    <cellStyle name="Level5-Numbers 2" xfId="167" xr:uid="{E525BF46-4836-413F-895B-4168183522D6}"/>
    <cellStyle name="Level5-Numbers-Hide" xfId="168" xr:uid="{4ABC5FF6-A82C-4E7C-8872-3E355DDDEB0B}"/>
    <cellStyle name="Level6" xfId="169" xr:uid="{104ECD7E-A1AB-4ADF-A0FD-E5FE84B28642}"/>
    <cellStyle name="Level6 2" xfId="170" xr:uid="{EFFAEE91-4C90-4F24-A88E-AC130115B0A8}"/>
    <cellStyle name="Level6-Hide" xfId="171" xr:uid="{18444D5A-6B3E-4EF2-83AC-F9FB1ADE75EE}"/>
    <cellStyle name="Level6-Hide 2" xfId="172" xr:uid="{7657667E-3E74-404B-B7D6-F8A5C19B6A4B}"/>
    <cellStyle name="Level6-Numbers" xfId="173" xr:uid="{FF76B7BF-B888-449C-97B0-23070B85369F}"/>
    <cellStyle name="Level6-Numbers 2" xfId="174" xr:uid="{2F5F179B-1CF0-42AE-9011-4A7C1FB3D66F}"/>
    <cellStyle name="Level7" xfId="175" xr:uid="{13B564F9-7D8C-4AB8-A366-EBB50223E4CA}"/>
    <cellStyle name="Level7-Hide" xfId="176" xr:uid="{9847D57A-970F-42E2-831C-44AE5A52C7A9}"/>
    <cellStyle name="Level7-Numbers" xfId="177" xr:uid="{5F5F0A0D-A227-4921-A559-C6A6B73ACA2F}"/>
    <cellStyle name="Linked Cell" xfId="178" xr:uid="{22FDAF5C-C6A0-4F46-A4EB-913245AC95AA}"/>
    <cellStyle name="Neutral" xfId="179" xr:uid="{75332A92-C27B-459B-B516-A30A5F658976}"/>
    <cellStyle name="Normal 2" xfId="180" xr:uid="{D36D1731-47FF-49E4-A6D7-82038E19162F}"/>
    <cellStyle name="Normal_2005_03_15-Финансовый_БГ" xfId="181" xr:uid="{57F9CE77-FE0A-4DAA-8E05-D53F3860B24F}"/>
    <cellStyle name="Normal_GSE DCF_Model_31_07_09 final" xfId="182" xr:uid="{3A55A5A8-B469-4CFC-9E3F-B7853A42E66A}"/>
    <cellStyle name="Note" xfId="183" xr:uid="{629B23F7-CA5F-4C9B-94A1-1A0C1BC61D54}"/>
    <cellStyle name="Number-Cells" xfId="184" xr:uid="{B3519671-A392-427D-A0E5-3AD9D5969E75}"/>
    <cellStyle name="Number-Cells-Column2" xfId="185" xr:uid="{2819800A-D3FC-44EA-8EA9-3B33EB564F21}"/>
    <cellStyle name="Number-Cells-Column5" xfId="186" xr:uid="{318A0FD7-CE74-4E5F-8586-60128E521735}"/>
    <cellStyle name="Output" xfId="187" xr:uid="{5EAB94AA-69CB-4753-BBCA-996A9E13F173}"/>
    <cellStyle name="Row-Header" xfId="188" xr:uid="{33AE6AF6-53A5-4681-BC14-D946D01EF8F4}"/>
    <cellStyle name="Row-Header 2" xfId="189" xr:uid="{1C386302-3030-4D83-B0DE-AD5572D4DE60}"/>
    <cellStyle name="Title" xfId="190" xr:uid="{336553F1-DBA6-4F35-99DA-950E048CC0BA}"/>
    <cellStyle name="Total" xfId="191" xr:uid="{75D67E97-3536-43C5-BD72-DF4DC7C41908}"/>
    <cellStyle name="Warning Text" xfId="192" xr:uid="{0B5C1E6D-9FEC-4C78-8240-FA4738F4E855}"/>
    <cellStyle name="Акцент1 2" xfId="193" xr:uid="{F34ADFAF-C1D1-480C-A5CC-D38A550EABBC}"/>
    <cellStyle name="Акцент1 3" xfId="194" xr:uid="{79809FD0-3EFE-467A-9679-E89086E176A8}"/>
    <cellStyle name="Акцент2 2" xfId="195" xr:uid="{A4E91F4E-B393-46DE-BD53-4E3F05B72133}"/>
    <cellStyle name="Акцент2 3" xfId="196" xr:uid="{9DA74788-BC3A-4091-B3C0-A3A35BF19D58}"/>
    <cellStyle name="Акцент3 2" xfId="197" xr:uid="{99C22686-CFAF-4A30-B1EE-6377640F0820}"/>
    <cellStyle name="Акцент3 3" xfId="198" xr:uid="{F6A3EED6-ED07-4A6F-83EC-12047686F7B2}"/>
    <cellStyle name="Акцент4 2" xfId="199" xr:uid="{291CFCC8-F0E9-4CBB-8A51-C957C6FE844C}"/>
    <cellStyle name="Акцент4 3" xfId="200" xr:uid="{8CDD9C4F-5146-42EC-9F75-BB4309288D9C}"/>
    <cellStyle name="Акцент5 2" xfId="201" xr:uid="{45A7AFB8-B287-4B99-9DAA-1AEC8B4F7D75}"/>
    <cellStyle name="Акцент5 3" xfId="202" xr:uid="{44111657-E89E-44F9-BA27-6C5FE8180CAD}"/>
    <cellStyle name="Акцент6 2" xfId="203" xr:uid="{3CD27C5A-669C-4B25-966C-068B8E1092BF}"/>
    <cellStyle name="Акцент6 3" xfId="204" xr:uid="{BC3B95DB-C709-43D4-9434-8558D12FA152}"/>
    <cellStyle name="Ввод  2" xfId="205" xr:uid="{22B30327-D4CD-40F5-8D61-B390B67235F3}"/>
    <cellStyle name="Ввод  3" xfId="206" xr:uid="{A4C90E92-CC52-437D-978C-EE2777D344FF}"/>
    <cellStyle name="Відсотковий" xfId="291" builtinId="5"/>
    <cellStyle name="Вывод 2" xfId="207" xr:uid="{D497EAD7-38D8-4E04-BA19-1C71F12BCF3F}"/>
    <cellStyle name="Вывод 3" xfId="208" xr:uid="{3EB71C34-17B7-40D3-AE53-3889DBF7F78E}"/>
    <cellStyle name="Вычисление 2" xfId="209" xr:uid="{CC8A570B-59BD-4BB1-B028-3E52AA44BCE4}"/>
    <cellStyle name="Вычисление 3" xfId="210" xr:uid="{2BB20BDE-1C90-4151-BA59-F2DA05705EFF}"/>
    <cellStyle name="Денежный 2" xfId="211" xr:uid="{9C257140-1676-4C36-96BB-F5C37A46052D}"/>
    <cellStyle name="Заголовок 1 2" xfId="212" xr:uid="{6D96F8CB-BAC2-4603-9B0B-2FEF6CF2D316}"/>
    <cellStyle name="Заголовок 1 3" xfId="213" xr:uid="{615A3A61-ECFB-4B8E-8D80-20329BDCC295}"/>
    <cellStyle name="Заголовок 2 2" xfId="214" xr:uid="{81D6DD86-B230-4BEA-BE08-07A758061204}"/>
    <cellStyle name="Заголовок 2 3" xfId="215" xr:uid="{6089B85E-AB24-4321-901A-6381C5C6F184}"/>
    <cellStyle name="Заголовок 3 2" xfId="216" xr:uid="{07A8B84D-1C32-4A00-B3EF-42C4DCE44918}"/>
    <cellStyle name="Заголовок 3 3" xfId="217" xr:uid="{D0D9D4A0-A90A-4C7B-993A-7C47C3ED3BA4}"/>
    <cellStyle name="Заголовок 4 2" xfId="218" xr:uid="{DE27D0AA-043B-4A40-ADB7-6E04C7DB9AC0}"/>
    <cellStyle name="Заголовок 4 3" xfId="219" xr:uid="{32A2A304-A2BC-49C1-A2AA-CE28CBD63F1D}"/>
    <cellStyle name="Звичайний" xfId="0" builtinId="0"/>
    <cellStyle name="Итог 2" xfId="220" xr:uid="{632FF877-BD30-4827-8FB0-23E0D9C85FF7}"/>
    <cellStyle name="Итог 3" xfId="221" xr:uid="{FC9BA6BF-1D6A-4D4D-BA84-B829CE137A5B}"/>
    <cellStyle name="Контрольная ячейка 2" xfId="222" xr:uid="{3853EC19-6445-4988-AEB0-7043D98B3395}"/>
    <cellStyle name="Контрольная ячейка 3" xfId="223" xr:uid="{64822F78-C570-49AA-8A04-7BB5F3F2A762}"/>
    <cellStyle name="Название 2" xfId="224" xr:uid="{A5D2664F-F6FD-4F68-B9D7-7E457AA3DBBD}"/>
    <cellStyle name="Название 3" xfId="225" xr:uid="{457330FC-253A-4A5B-B00D-15921203F336}"/>
    <cellStyle name="Нейтральный 2" xfId="226" xr:uid="{44CCB4D0-70F0-4932-9605-6E4E6394AA1C}"/>
    <cellStyle name="Нейтральный 3" xfId="227" xr:uid="{72797985-5246-4D70-AC07-C4F09F527A2D}"/>
    <cellStyle name="Обычный 10" xfId="228" xr:uid="{C4623A1E-5A17-4CB4-8A1C-FC195BB59E49}"/>
    <cellStyle name="Обычный 11" xfId="229" xr:uid="{BCB70246-27CC-4505-AADB-3805257F0266}"/>
    <cellStyle name="Обычный 12" xfId="230" xr:uid="{B5400A14-A8C4-40EA-B228-D8F8FE901C16}"/>
    <cellStyle name="Обычный 13" xfId="231" xr:uid="{3DC0DAE5-831F-4960-9FEF-0E893CABDB02}"/>
    <cellStyle name="Обычный 14" xfId="232" xr:uid="{4FD670E3-C763-4A59-8A58-0AAC5C224CD4}"/>
    <cellStyle name="Обычный 15" xfId="233" xr:uid="{9A1C3639-7AFD-4ED3-81C9-4D74618559DE}"/>
    <cellStyle name="Обычный 16" xfId="234" xr:uid="{E80F8ED5-C33F-41D0-8652-A30822A25343}"/>
    <cellStyle name="Обычный 17" xfId="235" xr:uid="{F88941ED-840D-4393-917A-B5BC2E397E6F}"/>
    <cellStyle name="Обычный 18" xfId="236" xr:uid="{7A8E5F33-B0D5-44CC-A25C-228E6E0B7997}"/>
    <cellStyle name="Обычный 2" xfId="237" xr:uid="{2A70D8B0-CDB7-4DDC-815D-A83E5667B15A}"/>
    <cellStyle name="Обычный 2 10" xfId="238" xr:uid="{CDAC755C-AF5C-4ED2-9A47-BC3ABAE89EEA}"/>
    <cellStyle name="Обычный 2 11" xfId="239" xr:uid="{51199BDF-A4B4-45DB-9CC5-D46C41FF7115}"/>
    <cellStyle name="Обычный 2 12" xfId="240" xr:uid="{3877BF23-0223-4CC4-BFE9-7F0061C8013D}"/>
    <cellStyle name="Обычный 2 13" xfId="241" xr:uid="{2A3FC15B-6017-498C-B6CB-31E1D15B9F2E}"/>
    <cellStyle name="Обычный 2 14" xfId="242" xr:uid="{FDBBFABC-EA77-438B-BFC0-0DCAE8CFFEB3}"/>
    <cellStyle name="Обычный 2 15" xfId="243" xr:uid="{1624009B-138B-4A9D-86A3-3CD1EB96E404}"/>
    <cellStyle name="Обычный 2 16" xfId="244" xr:uid="{9059C5B8-8B58-472F-8C0D-19045A496991}"/>
    <cellStyle name="Обычный 2 2" xfId="245" xr:uid="{3F584C70-7F57-4F86-BDCC-C4B1E36A9B8B}"/>
    <cellStyle name="Обычный 2 2 2" xfId="246" xr:uid="{761DC73E-EB66-4CDC-B796-BED1F77FE396}"/>
    <cellStyle name="Обычный 2 2 3" xfId="247" xr:uid="{F6BE2F82-1385-4C11-811E-5D19F78FA41E}"/>
    <cellStyle name="Обычный 2 2_Расшифровка прочих" xfId="248" xr:uid="{512C96DB-414D-4A9E-8234-432C59835CDD}"/>
    <cellStyle name="Обычный 2 3" xfId="249" xr:uid="{E611F0C8-6131-4D49-9ADA-41AE28BCB9E2}"/>
    <cellStyle name="Обычный 2 4" xfId="250" xr:uid="{4D475BE2-8B48-4DE7-AC0D-B65DA371E6BD}"/>
    <cellStyle name="Обычный 2 5" xfId="251" xr:uid="{D1EE814A-62C5-4713-9647-C1DAF3915F69}"/>
    <cellStyle name="Обычный 2 6" xfId="252" xr:uid="{BA268836-F26F-420F-B647-8C4B58DA83BE}"/>
    <cellStyle name="Обычный 2 7" xfId="253" xr:uid="{B4A78ED1-3A45-49D7-81B3-C1D6FEAA38E4}"/>
    <cellStyle name="Обычный 2 8" xfId="254" xr:uid="{E8CD8EDD-3427-4685-876D-933C9DC17C59}"/>
    <cellStyle name="Обычный 2 9" xfId="255" xr:uid="{E2A4D390-B325-42E2-BFA7-880FA87A8ED6}"/>
    <cellStyle name="Обычный 2_2604-2010" xfId="256" xr:uid="{2765D581-4355-45B6-9829-B386E03422B5}"/>
    <cellStyle name="Обычный 3" xfId="257" xr:uid="{7A4B9256-4EA6-4CAD-878C-8B762F0380F9}"/>
    <cellStyle name="Обычный 3 10" xfId="258" xr:uid="{65976DB1-EEB4-4026-9DF1-47FE59545183}"/>
    <cellStyle name="Обычный 3 11" xfId="259" xr:uid="{2B2BE008-B7E5-4EA9-9C86-B2E9BDDFE244}"/>
    <cellStyle name="Обычный 3 12" xfId="260" xr:uid="{29F581AF-9532-4128-A4F3-9E80648DCDEC}"/>
    <cellStyle name="Обычный 3 13" xfId="261" xr:uid="{09C3DED0-0E57-4CD3-BC93-5E7C47FA1B4F}"/>
    <cellStyle name="Обычный 3 14" xfId="262" xr:uid="{B7B9B9EE-88CD-4935-8408-E6CF1A402067}"/>
    <cellStyle name="Обычный 3 2" xfId="263" xr:uid="{5FD1C6E5-A6AD-4601-8F38-291429666830}"/>
    <cellStyle name="Обычный 3 3" xfId="264" xr:uid="{6166C3D4-139C-47AC-B1A9-496085FC4B67}"/>
    <cellStyle name="Обычный 3 4" xfId="265" xr:uid="{1DA0CE82-D48F-45D2-B898-BA6057F8ECF6}"/>
    <cellStyle name="Обычный 3 5" xfId="266" xr:uid="{A6C41EEA-8D14-4965-902F-BA2FF3B425D3}"/>
    <cellStyle name="Обычный 3 6" xfId="267" xr:uid="{B75011F5-6451-4C10-92F1-61B5BDAB7231}"/>
    <cellStyle name="Обычный 3 7" xfId="268" xr:uid="{EB047934-E6D9-4A76-84D2-063EDFDD249C}"/>
    <cellStyle name="Обычный 3 8" xfId="269" xr:uid="{67DC77BF-0403-40AC-A74A-A3464C80AB79}"/>
    <cellStyle name="Обычный 3 9" xfId="270" xr:uid="{0026A45E-C72F-4B0D-BCF0-E620D5A83188}"/>
    <cellStyle name="Обычный 3_Дефицит_7 млрд_0608_бс" xfId="271" xr:uid="{BE7B5CF4-FC2D-4DD8-BABD-477B57FE019F}"/>
    <cellStyle name="Обычный 4" xfId="272" xr:uid="{E893A9CA-A8D1-4AFC-8CE0-D66AFAB11831}"/>
    <cellStyle name="Обычный 5" xfId="273" xr:uid="{09C6C862-136D-4E07-AC15-515D262A0C09}"/>
    <cellStyle name="Обычный 5 2" xfId="274" xr:uid="{59C4B8F4-2AB2-40EE-B3D8-F73F0AF63C4D}"/>
    <cellStyle name="Обычный 6" xfId="275" xr:uid="{61EDF2D1-A116-4F97-AA34-9CF44446C47B}"/>
    <cellStyle name="Обычный 6 2" xfId="276" xr:uid="{1EE67333-F584-43C3-B464-2B6397F1955C}"/>
    <cellStyle name="Обычный 6 3" xfId="277" xr:uid="{D70369AF-871C-491A-BEBC-51872FE6196C}"/>
    <cellStyle name="Обычный 6 4" xfId="278" xr:uid="{8D2B0E01-6077-4564-9E4B-3EE9D5B569E0}"/>
    <cellStyle name="Обычный 6_Дефицит_7 млрд_0608_бс" xfId="279" xr:uid="{CCBC405C-BCD1-4A5B-B953-440682850030}"/>
    <cellStyle name="Обычный 7" xfId="280" xr:uid="{55F5F0ED-2924-47D7-BA96-B7F98E143274}"/>
    <cellStyle name="Обычный 7 2" xfId="281" xr:uid="{EFDA5409-B205-42E1-B628-C9DF4B300A81}"/>
    <cellStyle name="Обычный 8" xfId="282" xr:uid="{F0F2410D-2E54-4773-888E-BF96E301980D}"/>
    <cellStyle name="Обычный 9" xfId="283" xr:uid="{EA7F3A62-5FE3-49F7-9C78-975ADE2ECFF8}"/>
    <cellStyle name="Обычный 9 2" xfId="284" xr:uid="{C113BFDC-8660-4822-8B3C-82F10FD42C9D}"/>
    <cellStyle name="Плохой 2" xfId="285" xr:uid="{47589F18-8733-4CA3-A09E-52AAE7DE170F}"/>
    <cellStyle name="Плохой 3" xfId="286" xr:uid="{87CC1E64-42EC-46C7-9FF5-A26BDF2DD669}"/>
    <cellStyle name="Пояснение 2" xfId="287" xr:uid="{210EE4E0-1854-4CEF-8010-240FB5B5AD0D}"/>
    <cellStyle name="Пояснение 3" xfId="288" xr:uid="{E15C4394-F857-4CB1-A684-92014C95A3B4}"/>
    <cellStyle name="Примечание 2" xfId="289" xr:uid="{01A3B4DA-62EA-4509-ABAB-6E5FC9D27B81}"/>
    <cellStyle name="Примечание 3" xfId="290" xr:uid="{9A0DB74C-C9CF-404A-90B1-984F09A65724}"/>
    <cellStyle name="Процентный 2" xfId="292" xr:uid="{64403039-A159-4F3D-8D51-492DC4F35EAC}"/>
    <cellStyle name="Процентный 2 10" xfId="293" xr:uid="{2876292A-AFF2-491F-8CF8-57304830D68E}"/>
    <cellStyle name="Процентный 2 11" xfId="294" xr:uid="{A4604723-96D3-4975-AA98-D5A16BF6B843}"/>
    <cellStyle name="Процентный 2 12" xfId="295" xr:uid="{427762B4-7085-437F-9B0C-A243B241D91A}"/>
    <cellStyle name="Процентный 2 13" xfId="296" xr:uid="{613CB929-5394-423A-AD8C-D344651D85A0}"/>
    <cellStyle name="Процентный 2 14" xfId="297" xr:uid="{224A2C05-B2D1-4BDA-B9D2-96CD096E56B1}"/>
    <cellStyle name="Процентный 2 15" xfId="298" xr:uid="{EC60BFA7-9B2B-4E52-8868-E711222F0A58}"/>
    <cellStyle name="Процентный 2 16" xfId="299" xr:uid="{2D99FE0D-0B17-4864-B5F1-4193CAC29259}"/>
    <cellStyle name="Процентный 2 2" xfId="300" xr:uid="{1B5857D1-400D-4EED-84EC-9231DEC829F4}"/>
    <cellStyle name="Процентный 2 3" xfId="301" xr:uid="{D403F915-CD4D-435E-B34B-5C4730B818AE}"/>
    <cellStyle name="Процентный 2 4" xfId="302" xr:uid="{2746E7B0-582E-419B-9BD8-EB18B353CE25}"/>
    <cellStyle name="Процентный 2 5" xfId="303" xr:uid="{440BE155-B4D6-4019-A0B3-39747ED4D6E8}"/>
    <cellStyle name="Процентный 2 6" xfId="304" xr:uid="{067481DE-40FF-49DD-8674-61EBA7EA351E}"/>
    <cellStyle name="Процентный 2 7" xfId="305" xr:uid="{CB975242-3E90-42B8-A708-4D0D1EB78B39}"/>
    <cellStyle name="Процентный 2 8" xfId="306" xr:uid="{B21A594E-8F94-46C8-A3ED-76D614E4286A}"/>
    <cellStyle name="Процентный 2 9" xfId="307" xr:uid="{165030A2-16CA-467E-9A43-0DCDBBAF7355}"/>
    <cellStyle name="Процентный 3" xfId="308" xr:uid="{87BE45F2-FB34-4C77-87E2-365BB2E0D7C3}"/>
    <cellStyle name="Процентный 4" xfId="309" xr:uid="{79A28D41-CBFA-4D59-86FD-31BE76BFCB73}"/>
    <cellStyle name="Процентный 4 2" xfId="310" xr:uid="{29B4F6A5-29D7-4517-AC57-4016240FFBF7}"/>
    <cellStyle name="Связанная ячейка 2" xfId="311" xr:uid="{E7B5C262-1A45-4736-807B-AEBA4DC3EB73}"/>
    <cellStyle name="Связанная ячейка 3" xfId="312" xr:uid="{A7DD1FDB-1974-4519-B25F-2C956B413CF2}"/>
    <cellStyle name="Стиль 1" xfId="313" xr:uid="{C414EAAF-5527-40B1-B912-BDE0C3CC9F73}"/>
    <cellStyle name="Стиль 1 2" xfId="314" xr:uid="{B96F8382-9FB4-4748-BEBB-8364CB5AA84C}"/>
    <cellStyle name="Стиль 1 3" xfId="315" xr:uid="{FE52774A-C480-40B0-BDC0-4392A72491B8}"/>
    <cellStyle name="Стиль 1 4" xfId="316" xr:uid="{405F375D-C9B0-4087-95DD-430540ACBF34}"/>
    <cellStyle name="Стиль 1 5" xfId="317" xr:uid="{99F085DD-E816-4B13-9CC9-7174F5FC2313}"/>
    <cellStyle name="Стиль 1 6" xfId="318" xr:uid="{FB596740-3024-4B7B-9A1E-A324A255E6CC}"/>
    <cellStyle name="Стиль 1 7" xfId="319" xr:uid="{BD0DB4FE-A7A2-49DD-A246-A1D526A9B68E}"/>
    <cellStyle name="Текст предупреждения 2" xfId="320" xr:uid="{BE98E101-15F9-45B4-8CF9-5CEAED2115B7}"/>
    <cellStyle name="Текст предупреждения 3" xfId="321" xr:uid="{12072C32-4F64-4E71-B683-FAB01F0803E1}"/>
    <cellStyle name="Тысячи [0]_1.62" xfId="322" xr:uid="{3A971489-81BA-4CE1-972B-B1A5D6030EA5}"/>
    <cellStyle name="Тысячи_1.62" xfId="323" xr:uid="{48A919EC-7CDF-4616-810F-436D9B940ACE}"/>
    <cellStyle name="Финансовый 2" xfId="324" xr:uid="{B3763380-819D-43BE-848E-383F83F43396}"/>
    <cellStyle name="Финансовый 2 10" xfId="325" xr:uid="{8653AF03-7EC6-4BD4-B191-22BE630E6F4A}"/>
    <cellStyle name="Финансовый 2 11" xfId="326" xr:uid="{F5339760-90E0-42D6-88C8-DCEA9DAC678E}"/>
    <cellStyle name="Финансовый 2 12" xfId="327" xr:uid="{AD26E583-C48B-4507-821C-FD3646A125D8}"/>
    <cellStyle name="Финансовый 2 13" xfId="328" xr:uid="{6FFBD399-CFDE-452F-8517-5A7C297F528F}"/>
    <cellStyle name="Финансовый 2 14" xfId="329" xr:uid="{D349A7A8-D499-441A-AF96-4E2467FFCE0C}"/>
    <cellStyle name="Финансовый 2 15" xfId="330" xr:uid="{6F7AA480-6CB0-4F50-A67D-61113E73E140}"/>
    <cellStyle name="Финансовый 2 16" xfId="331" xr:uid="{84CF8CF4-6D82-4785-A703-B4917A03E149}"/>
    <cellStyle name="Финансовый 2 17" xfId="332" xr:uid="{F3C0E92D-84A1-49E0-B466-87EC3337E079}"/>
    <cellStyle name="Финансовый 2 2" xfId="333" xr:uid="{7D9506D3-3A65-4CAB-BB70-1D5D00817588}"/>
    <cellStyle name="Финансовый 2 3" xfId="334" xr:uid="{3602ABA1-3EF6-4DF8-8AF5-52B183CBA659}"/>
    <cellStyle name="Финансовый 2 4" xfId="335" xr:uid="{5E1CA825-39F5-40C9-AB6A-66E1D5847111}"/>
    <cellStyle name="Финансовый 2 5" xfId="336" xr:uid="{2402513B-E0B7-4CC7-940D-CC449367FDEC}"/>
    <cellStyle name="Финансовый 2 6" xfId="337" xr:uid="{88F5B10D-4C12-4159-9DA3-1AE756464B0D}"/>
    <cellStyle name="Финансовый 2 7" xfId="338" xr:uid="{570456F5-0DC0-49A0-8142-259C208D0FE3}"/>
    <cellStyle name="Финансовый 2 8" xfId="339" xr:uid="{02CBB362-2FC3-42DD-9598-414B002A4C7D}"/>
    <cellStyle name="Финансовый 2 9" xfId="340" xr:uid="{3A41F80C-17A1-41F7-951F-EA72D64DCEAF}"/>
    <cellStyle name="Финансовый 3" xfId="341" xr:uid="{BB3B45A6-89D7-46E5-913F-9D3FB089F852}"/>
    <cellStyle name="Финансовый 3 2" xfId="342" xr:uid="{AAB0FD69-8B9B-4A98-B7FC-96DE9CFFB9BB}"/>
    <cellStyle name="Финансовый 4" xfId="343" xr:uid="{0872BA88-32A6-4C23-91C7-5DD19CE92595}"/>
    <cellStyle name="Финансовый 4 2" xfId="344" xr:uid="{77F516BB-E854-455F-8301-AE1AAC8A1190}"/>
    <cellStyle name="Финансовый 4 3" xfId="345" xr:uid="{14034FB3-C33C-495E-B932-8FFB27616974}"/>
    <cellStyle name="Финансовый 5" xfId="346" xr:uid="{D8E0A072-A60C-411C-8835-0B196ED9DC7E}"/>
    <cellStyle name="Финансовый 6" xfId="347" xr:uid="{5018D60C-19C2-4118-BEB6-7EF55C9487F3}"/>
    <cellStyle name="Финансовый 7" xfId="348" xr:uid="{BE637053-8273-4482-A913-21B44E7372FE}"/>
    <cellStyle name="Хороший 2" xfId="349" xr:uid="{E7E706FA-C313-4659-BD65-A12DE6320CA6}"/>
    <cellStyle name="Хороший 3" xfId="350" xr:uid="{B6CD01FB-EFE9-4466-8605-750CD71A98FF}"/>
    <cellStyle name="числовой" xfId="351" xr:uid="{65FC1B70-3DE0-4024-89AA-0A1896000741}"/>
    <cellStyle name="Ю" xfId="352" xr:uid="{5EEBF179-B077-4B1A-BB54-DD72189D454A}"/>
    <cellStyle name="Ю-FreeSet_10" xfId="353" xr:uid="{AE3242B0-A675-4AC9-B81F-A5CD6310D1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26" Type="http://schemas.openxmlformats.org/officeDocument/2006/relationships/externalLink" Target="externalLinks/externalLink21.xml"/><Relationship Id="rId39" Type="http://schemas.openxmlformats.org/officeDocument/2006/relationships/externalLink" Target="externalLinks/externalLink34.xml"/><Relationship Id="rId21" Type="http://schemas.openxmlformats.org/officeDocument/2006/relationships/externalLink" Target="externalLinks/externalLink16.xml"/><Relationship Id="rId34" Type="http://schemas.openxmlformats.org/officeDocument/2006/relationships/externalLink" Target="externalLinks/externalLink29.xml"/><Relationship Id="rId42" Type="http://schemas.openxmlformats.org/officeDocument/2006/relationships/externalLink" Target="externalLinks/externalLink37.xml"/><Relationship Id="rId47" Type="http://schemas.openxmlformats.org/officeDocument/2006/relationships/sharedStrings" Target="sharedStrings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1.xml"/><Relationship Id="rId29" Type="http://schemas.openxmlformats.org/officeDocument/2006/relationships/externalLink" Target="externalLinks/externalLink2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24" Type="http://schemas.openxmlformats.org/officeDocument/2006/relationships/externalLink" Target="externalLinks/externalLink19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40" Type="http://schemas.openxmlformats.org/officeDocument/2006/relationships/externalLink" Target="externalLinks/externalLink35.xml"/><Relationship Id="rId45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10" Type="http://schemas.openxmlformats.org/officeDocument/2006/relationships/externalLink" Target="externalLinks/externalLink5.xml"/><Relationship Id="rId19" Type="http://schemas.openxmlformats.org/officeDocument/2006/relationships/externalLink" Target="externalLinks/externalLink14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calcChain" Target="calcChain.xml"/><Relationship Id="rId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styles" Target="styles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22020\&#1060;&#1110;&#1085;&#1072;&#1085;&#1089;&#1086;&#1074;&#1110;%20&#1087;&#1083;&#1072;&#1085;&#1080;\&#1053;&#1040;&#1050;%20&#1053;&#1072;&#1092;&#1090;&#1086;&#1075;&#1072;&#1079;\2014\&#1030;%20&#1088;&#1077;&#1076;&#1072;&#1082;&#1094;&#1110;&#1103;%20(14.02.2014)\003%20&#1076;&#1086;&#1076;&#1072;&#1090;&#1082;&#108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Ariadna/Sum_pok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2%20&#1044;&#1077;&#1088;&#1073;&#1091;&#1075;&#1086;&#1074;%20&#1070;.&#1055;.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3%20&#1044;&#1077;&#1088;&#1073;&#1091;&#1075;&#1086;&#1074;%20&#1070;.&#1055;.%2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ownloads/&#1092;&#1110;&#1085;.&#1087;&#1083;&#1072;&#1085;%20&#1085;&#1072;%20&#1079;&#1072;&#1090;&#1074;&#1077;&#1088;&#1076;&#1078;&#1077;&#1085;&#1085;&#1103;%20202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черн.фил"/>
      <sheetName val="Джурчи"/>
      <sheetName val="УГВ"/>
      <sheetName val="ЧорНГ"/>
      <sheetName val="Додаток 1"/>
      <sheetName val="Додаток2"/>
      <sheetName val="Графік"/>
      <sheetName val="ГрОДА"/>
      <sheetName val="Мфілія"/>
      <sheetName val="Харків"/>
      <sheetName val="Донецьк"/>
      <sheetName val="Черкас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</sheetNames>
    <sheetDataSet>
      <sheetData sheetId="0"/>
      <sheetData sheetId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  <sheetName val="7  Інші витрати"/>
      <sheetName val="ОСВ МСФЗ"/>
      <sheetName val="Inform"/>
      <sheetName val="Links"/>
      <sheetName val="Lead"/>
      <sheetName val="МТР Газ України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/>
      <sheetData sheetId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</sheetNames>
    <sheetDataSet>
      <sheetData sheetId="0"/>
      <sheetData sheetId="1" refreshError="1"/>
      <sheetData sheetId="2" refreshError="1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</sheetNames>
    <sheetDataSet>
      <sheetData sheetId="0"/>
      <sheetData sheetId="1">
        <row r="7">
          <cell r="C7">
            <v>53177</v>
          </cell>
          <cell r="D7">
            <v>75448.399999999994</v>
          </cell>
        </row>
        <row r="8">
          <cell r="C8">
            <v>-51213.042999999998</v>
          </cell>
          <cell r="D8">
            <v>-73962.300000000017</v>
          </cell>
        </row>
        <row r="9">
          <cell r="C9">
            <v>-2529.6419999999998</v>
          </cell>
          <cell r="D9">
            <v>-3602.3</v>
          </cell>
        </row>
        <row r="10">
          <cell r="C10">
            <v>-26154.23</v>
          </cell>
          <cell r="D10">
            <v>-40448.800000000003</v>
          </cell>
        </row>
        <row r="11">
          <cell r="C11">
            <v>-3345.8490000000002</v>
          </cell>
          <cell r="D11">
            <v>-4949.8</v>
          </cell>
        </row>
        <row r="12">
          <cell r="C12">
            <v>-13854</v>
          </cell>
          <cell r="D12">
            <v>-17467.8</v>
          </cell>
        </row>
        <row r="13">
          <cell r="C13">
            <v>-2868.6</v>
          </cell>
          <cell r="D13">
            <v>-3843</v>
          </cell>
        </row>
        <row r="14">
          <cell r="C14">
            <v>-1573.114</v>
          </cell>
          <cell r="D14">
            <v>-1522</v>
          </cell>
        </row>
        <row r="15">
          <cell r="C15">
            <v>-384.40800000000002</v>
          </cell>
          <cell r="D15">
            <v>-549.5</v>
          </cell>
        </row>
        <row r="16">
          <cell r="C16">
            <v>-503.2</v>
          </cell>
          <cell r="D16">
            <v>-1579.1</v>
          </cell>
        </row>
        <row r="19">
          <cell r="C19">
            <v>-135.5</v>
          </cell>
          <cell r="D19">
            <v>-148</v>
          </cell>
        </row>
        <row r="20">
          <cell r="C20" t="str">
            <v>-</v>
          </cell>
          <cell r="D20">
            <v>-7.2</v>
          </cell>
        </row>
        <row r="21">
          <cell r="C21">
            <v>0</v>
          </cell>
          <cell r="D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-39.1</v>
          </cell>
          <cell r="D24">
            <v>-55.2</v>
          </cell>
        </row>
        <row r="25">
          <cell r="C25">
            <v>-8.8000000000000007</v>
          </cell>
          <cell r="D25">
            <v>-10</v>
          </cell>
        </row>
        <row r="26">
          <cell r="C26">
            <v>-2908.7</v>
          </cell>
          <cell r="D26">
            <v>-3418.4</v>
          </cell>
        </row>
        <row r="27">
          <cell r="C27">
            <v>-608.20000000000005</v>
          </cell>
          <cell r="D27">
            <v>-752.1</v>
          </cell>
        </row>
        <row r="28">
          <cell r="C28">
            <v>-14.769</v>
          </cell>
          <cell r="D28">
            <v>-20.8</v>
          </cell>
        </row>
        <row r="29">
          <cell r="C29">
            <v>0</v>
          </cell>
          <cell r="D29">
            <v>0</v>
          </cell>
        </row>
        <row r="30">
          <cell r="C30">
            <v>-0.8</v>
          </cell>
          <cell r="D30">
            <v>0</v>
          </cell>
        </row>
        <row r="31">
          <cell r="C31" t="str">
            <v>-</v>
          </cell>
          <cell r="D31">
            <v>-3.2</v>
          </cell>
        </row>
        <row r="32">
          <cell r="C32">
            <v>-154.4</v>
          </cell>
          <cell r="D32">
            <v>-154.4</v>
          </cell>
        </row>
        <row r="33">
          <cell r="C33">
            <v>-17.600000000000001</v>
          </cell>
          <cell r="D33">
            <v>-17.600000000000001</v>
          </cell>
        </row>
        <row r="34">
          <cell r="C34" t="str">
            <v>-</v>
          </cell>
          <cell r="D34">
            <v>0</v>
          </cell>
        </row>
        <row r="35">
          <cell r="C35">
            <v>0</v>
          </cell>
          <cell r="D35">
            <v>0</v>
          </cell>
        </row>
        <row r="36">
          <cell r="C36">
            <v>0</v>
          </cell>
          <cell r="D36">
            <v>-46</v>
          </cell>
        </row>
        <row r="37">
          <cell r="C37">
            <v>-3.3</v>
          </cell>
          <cell r="D37">
            <v>-36.799999999999997</v>
          </cell>
        </row>
        <row r="38">
          <cell r="C38">
            <v>-268.10000000000002</v>
          </cell>
          <cell r="D38">
            <v>-233.2</v>
          </cell>
        </row>
        <row r="39">
          <cell r="C39">
            <v>-46.8</v>
          </cell>
          <cell r="D39">
            <v>-27.2</v>
          </cell>
        </row>
        <row r="40">
          <cell r="C40">
            <v>-400.7</v>
          </cell>
          <cell r="D40">
            <v>-543.6</v>
          </cell>
        </row>
        <row r="41">
          <cell r="C41">
            <v>0</v>
          </cell>
        </row>
        <row r="42">
          <cell r="C42">
            <v>0</v>
          </cell>
          <cell r="D42">
            <v>0</v>
          </cell>
        </row>
        <row r="43">
          <cell r="C43">
            <v>0</v>
          </cell>
          <cell r="D43">
            <v>0</v>
          </cell>
        </row>
        <row r="44">
          <cell r="C44">
            <v>0</v>
          </cell>
          <cell r="D44">
            <v>0</v>
          </cell>
        </row>
        <row r="45">
          <cell r="C45">
            <v>0</v>
          </cell>
          <cell r="D45">
            <v>0</v>
          </cell>
        </row>
        <row r="46">
          <cell r="C46">
            <v>0</v>
          </cell>
          <cell r="D46">
            <v>0</v>
          </cell>
        </row>
        <row r="47">
          <cell r="C47">
            <v>0</v>
          </cell>
          <cell r="D47">
            <v>0</v>
          </cell>
        </row>
        <row r="48">
          <cell r="C48">
            <v>0</v>
          </cell>
          <cell r="D48">
            <v>0</v>
          </cell>
        </row>
        <row r="50">
          <cell r="C50">
            <v>0</v>
          </cell>
          <cell r="D50">
            <v>0</v>
          </cell>
        </row>
        <row r="51">
          <cell r="C51">
            <v>0</v>
          </cell>
          <cell r="D51">
            <v>0</v>
          </cell>
        </row>
        <row r="52">
          <cell r="C52">
            <v>3081</v>
          </cell>
          <cell r="D52">
            <v>5855</v>
          </cell>
        </row>
        <row r="54">
          <cell r="C54">
            <v>0</v>
          </cell>
          <cell r="D54">
            <v>0</v>
          </cell>
        </row>
        <row r="55">
          <cell r="C55">
            <v>0</v>
          </cell>
          <cell r="D55">
            <v>0</v>
          </cell>
        </row>
        <row r="56">
          <cell r="C56">
            <v>0</v>
          </cell>
          <cell r="D56">
            <v>0</v>
          </cell>
        </row>
        <row r="57">
          <cell r="C57">
            <v>0</v>
          </cell>
          <cell r="D57">
            <v>0</v>
          </cell>
        </row>
        <row r="58">
          <cell r="C58">
            <v>0</v>
          </cell>
          <cell r="D58">
            <v>0</v>
          </cell>
        </row>
        <row r="59">
          <cell r="C59">
            <v>-3022</v>
          </cell>
          <cell r="D59">
            <v>-966.6</v>
          </cell>
        </row>
        <row r="61">
          <cell r="C61">
            <v>0</v>
          </cell>
          <cell r="D61">
            <v>0</v>
          </cell>
        </row>
        <row r="62">
          <cell r="C62">
            <v>0</v>
          </cell>
          <cell r="D62">
            <v>0</v>
          </cell>
        </row>
        <row r="63">
          <cell r="C63">
            <v>0</v>
          </cell>
          <cell r="D63">
            <v>0</v>
          </cell>
        </row>
        <row r="64">
          <cell r="C64">
            <v>0</v>
          </cell>
          <cell r="D64">
            <v>0</v>
          </cell>
        </row>
        <row r="66">
          <cell r="C66" t="str">
            <v>-</v>
          </cell>
          <cell r="D66" t="str">
            <v>-</v>
          </cell>
        </row>
        <row r="67">
          <cell r="C67">
            <v>168</v>
          </cell>
          <cell r="D67">
            <v>160.80000000000001</v>
          </cell>
        </row>
        <row r="69">
          <cell r="C69">
            <v>0</v>
          </cell>
          <cell r="D69">
            <v>0</v>
          </cell>
        </row>
        <row r="70">
          <cell r="C70">
            <v>168</v>
          </cell>
          <cell r="D70">
            <v>-160.80000000000001</v>
          </cell>
        </row>
        <row r="72">
          <cell r="C72">
            <v>0</v>
          </cell>
          <cell r="D72">
            <v>-167</v>
          </cell>
        </row>
        <row r="73">
          <cell r="C73">
            <v>0</v>
          </cell>
          <cell r="D73">
            <v>0</v>
          </cell>
        </row>
        <row r="74">
          <cell r="C74">
            <v>0</v>
          </cell>
          <cell r="D74">
            <v>0</v>
          </cell>
        </row>
        <row r="75">
          <cell r="C75">
            <v>0</v>
          </cell>
          <cell r="D75">
            <v>0</v>
          </cell>
        </row>
        <row r="76">
          <cell r="C76">
            <v>-2537.0119999999979</v>
          </cell>
        </row>
        <row r="77">
          <cell r="C77">
            <v>0</v>
          </cell>
          <cell r="D77">
            <v>760.9999999999759</v>
          </cell>
        </row>
        <row r="78">
          <cell r="C78">
            <v>-2537.0119999999979</v>
          </cell>
          <cell r="D78">
            <v>0</v>
          </cell>
        </row>
        <row r="83">
          <cell r="D83">
            <v>927.99999999997578</v>
          </cell>
        </row>
        <row r="84">
          <cell r="C84">
            <v>-506</v>
          </cell>
          <cell r="D84">
            <v>-570.29999999999995</v>
          </cell>
        </row>
        <row r="85">
          <cell r="C85">
            <v>0</v>
          </cell>
          <cell r="D85">
            <v>0</v>
          </cell>
        </row>
        <row r="86">
          <cell r="C86">
            <v>0</v>
          </cell>
          <cell r="D86">
            <v>0</v>
          </cell>
        </row>
        <row r="87">
          <cell r="C87">
            <v>0</v>
          </cell>
          <cell r="D87">
            <v>0</v>
          </cell>
        </row>
        <row r="88">
          <cell r="C88">
            <v>0</v>
          </cell>
          <cell r="D88">
            <v>0</v>
          </cell>
        </row>
        <row r="91">
          <cell r="C91">
            <v>-34327</v>
          </cell>
          <cell r="D91">
            <v>-49370.100000000006</v>
          </cell>
        </row>
        <row r="92">
          <cell r="C92">
            <v>-4826.8999999999996</v>
          </cell>
          <cell r="D92">
            <v>-3971.5</v>
          </cell>
        </row>
        <row r="93">
          <cell r="C93">
            <v>-29500.078999999998</v>
          </cell>
          <cell r="D93">
            <v>-45398.600000000006</v>
          </cell>
        </row>
        <row r="94">
          <cell r="C94">
            <v>-16762.7</v>
          </cell>
          <cell r="D94">
            <v>-20886.2</v>
          </cell>
        </row>
        <row r="95">
          <cell r="C95">
            <v>-3476.8</v>
          </cell>
          <cell r="D95">
            <v>-4595.1000000000004</v>
          </cell>
        </row>
        <row r="96">
          <cell r="C96">
            <v>-506</v>
          </cell>
          <cell r="D96">
            <v>-570.29999999999995</v>
          </cell>
        </row>
        <row r="97">
          <cell r="C97">
            <v>-3722</v>
          </cell>
          <cell r="D97">
            <v>-5299</v>
          </cell>
        </row>
      </sheetData>
      <sheetData sheetId="2">
        <row r="9">
          <cell r="C9">
            <v>-22399</v>
          </cell>
        </row>
        <row r="11">
          <cell r="C11">
            <v>0</v>
          </cell>
        </row>
        <row r="23">
          <cell r="C23">
            <v>0</v>
          </cell>
        </row>
        <row r="24">
          <cell r="C24">
            <v>-2306.3000000000002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-1118.2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-3512.6</v>
          </cell>
        </row>
        <row r="41">
          <cell r="C41">
            <v>0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57930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6913</v>
          </cell>
        </row>
        <row r="12">
          <cell r="C12" t="str">
            <v>-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473</v>
          </cell>
        </row>
        <row r="19">
          <cell r="C19">
            <v>-39267</v>
          </cell>
        </row>
        <row r="20">
          <cell r="C20">
            <v>-13195</v>
          </cell>
        </row>
        <row r="21">
          <cell r="C21">
            <v>-3475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-16</v>
          </cell>
        </row>
        <row r="28">
          <cell r="C28">
            <v>-5354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-2795.5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-1034.5</v>
          </cell>
        </row>
        <row r="36">
          <cell r="C36">
            <v>0</v>
          </cell>
        </row>
        <row r="37">
          <cell r="C37">
            <v>-391</v>
          </cell>
        </row>
        <row r="78">
          <cell r="C78">
            <v>324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>
            <v>2487</v>
          </cell>
        </row>
        <row r="9">
          <cell r="C9">
            <v>1249</v>
          </cell>
        </row>
        <row r="10">
          <cell r="C10">
            <v>1205</v>
          </cell>
        </row>
        <row r="11">
          <cell r="C11">
            <v>1939</v>
          </cell>
        </row>
        <row r="12">
          <cell r="C12">
            <v>100</v>
          </cell>
        </row>
      </sheetData>
      <sheetData sheetId="5"/>
      <sheetData sheetId="6"/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>
        <row r="7">
          <cell r="C7">
            <v>71867</v>
          </cell>
        </row>
        <row r="8">
          <cell r="C8">
            <v>-70323.099999999991</v>
          </cell>
        </row>
        <row r="9">
          <cell r="C9">
            <v>-2893.3</v>
          </cell>
        </row>
        <row r="10">
          <cell r="C10">
            <v>-39992.699999999997</v>
          </cell>
        </row>
        <row r="11">
          <cell r="C11">
            <v>-5102.1000000000004</v>
          </cell>
        </row>
        <row r="12">
          <cell r="C12">
            <v>-16231.6</v>
          </cell>
        </row>
        <row r="13">
          <cell r="C13">
            <v>-3340.5</v>
          </cell>
        </row>
        <row r="14">
          <cell r="C14">
            <v>-1245.3</v>
          </cell>
        </row>
        <row r="15">
          <cell r="C15">
            <v>-484.2</v>
          </cell>
        </row>
        <row r="16">
          <cell r="C16">
            <v>-1033.4000000000001</v>
          </cell>
        </row>
        <row r="19">
          <cell r="C19">
            <v>-176.7</v>
          </cell>
        </row>
        <row r="20">
          <cell r="C20" t="str">
            <v>-</v>
          </cell>
        </row>
        <row r="21">
          <cell r="C21">
            <v>0</v>
          </cell>
        </row>
        <row r="22">
          <cell r="C22">
            <v>0</v>
          </cell>
        </row>
        <row r="23">
          <cell r="C23">
            <v>0</v>
          </cell>
        </row>
        <row r="24">
          <cell r="C24">
            <v>-43.6</v>
          </cell>
        </row>
        <row r="25">
          <cell r="C25">
            <v>-10.5</v>
          </cell>
        </row>
        <row r="26">
          <cell r="C26">
            <v>-3085.3</v>
          </cell>
        </row>
        <row r="27">
          <cell r="C27">
            <v>-667.3</v>
          </cell>
        </row>
        <row r="28">
          <cell r="C28">
            <v>-41.4</v>
          </cell>
        </row>
        <row r="29">
          <cell r="C29">
            <v>0</v>
          </cell>
        </row>
        <row r="30">
          <cell r="C30">
            <v>-0.8</v>
          </cell>
        </row>
        <row r="31">
          <cell r="C31" t="str">
            <v>-</v>
          </cell>
        </row>
        <row r="32">
          <cell r="C32">
            <v>-171.4</v>
          </cell>
        </row>
        <row r="33">
          <cell r="C33">
            <v>-17.600000000000001</v>
          </cell>
        </row>
        <row r="34">
          <cell r="C34" t="str">
            <v>-</v>
          </cell>
        </row>
        <row r="35">
          <cell r="C35">
            <v>0</v>
          </cell>
        </row>
        <row r="36">
          <cell r="C36">
            <v>0</v>
          </cell>
        </row>
        <row r="37">
          <cell r="C37">
            <v>-3.3</v>
          </cell>
        </row>
        <row r="38">
          <cell r="C38">
            <v>-277</v>
          </cell>
        </row>
        <row r="39">
          <cell r="C39">
            <v>-131.5</v>
          </cell>
        </row>
        <row r="40">
          <cell r="C40">
            <v>-575.18000000000006</v>
          </cell>
        </row>
        <row r="41">
          <cell r="C41">
            <v>0</v>
          </cell>
        </row>
        <row r="42">
          <cell r="C42">
            <v>0</v>
          </cell>
        </row>
        <row r="43">
          <cell r="C43">
            <v>0</v>
          </cell>
        </row>
        <row r="44">
          <cell r="C44">
            <v>0</v>
          </cell>
        </row>
        <row r="45">
          <cell r="C45">
            <v>0</v>
          </cell>
        </row>
        <row r="46">
          <cell r="C46">
            <v>0</v>
          </cell>
        </row>
        <row r="47">
          <cell r="C47">
            <v>0</v>
          </cell>
        </row>
        <row r="48">
          <cell r="C48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17749</v>
          </cell>
        </row>
        <row r="54">
          <cell r="C54">
            <v>0</v>
          </cell>
        </row>
        <row r="55">
          <cell r="C55">
            <v>0</v>
          </cell>
        </row>
        <row r="56">
          <cell r="C56">
            <v>0</v>
          </cell>
        </row>
        <row r="57">
          <cell r="C57">
            <v>0</v>
          </cell>
        </row>
        <row r="58">
          <cell r="C58">
            <v>0</v>
          </cell>
        </row>
        <row r="59">
          <cell r="C59">
            <v>-5044</v>
          </cell>
        </row>
        <row r="61">
          <cell r="C61">
            <v>0</v>
          </cell>
        </row>
        <row r="62">
          <cell r="C62">
            <v>0</v>
          </cell>
        </row>
        <row r="63">
          <cell r="C63">
            <v>0</v>
          </cell>
        </row>
        <row r="64">
          <cell r="C64">
            <v>0</v>
          </cell>
        </row>
        <row r="66">
          <cell r="C66" t="str">
            <v>-</v>
          </cell>
        </row>
        <row r="67">
          <cell r="C67">
            <v>298</v>
          </cell>
        </row>
        <row r="69">
          <cell r="C69">
            <v>0</v>
          </cell>
        </row>
        <row r="70">
          <cell r="C70">
            <v>-298</v>
          </cell>
        </row>
        <row r="72">
          <cell r="C72">
            <v>0</v>
          </cell>
        </row>
        <row r="73">
          <cell r="C73">
            <v>0</v>
          </cell>
        </row>
        <row r="74">
          <cell r="C74">
            <v>0</v>
          </cell>
        </row>
        <row r="75">
          <cell r="C75">
            <v>0</v>
          </cell>
        </row>
        <row r="77">
          <cell r="C77">
            <v>9178.7999999999993</v>
          </cell>
        </row>
        <row r="78">
          <cell r="C78">
            <v>0</v>
          </cell>
        </row>
        <row r="84">
          <cell r="C84">
            <v>-525.6</v>
          </cell>
        </row>
        <row r="85">
          <cell r="C85">
            <v>0</v>
          </cell>
        </row>
        <row r="86">
          <cell r="C86">
            <v>0</v>
          </cell>
        </row>
        <row r="87">
          <cell r="C87">
            <v>0</v>
          </cell>
        </row>
        <row r="88">
          <cell r="C88">
            <v>0</v>
          </cell>
        </row>
        <row r="91">
          <cell r="C91">
            <v>-49743.999999999993</v>
          </cell>
        </row>
        <row r="92">
          <cell r="C92">
            <v>-4649.2</v>
          </cell>
        </row>
        <row r="93">
          <cell r="C93">
            <v>-45094.799999999996</v>
          </cell>
        </row>
        <row r="94">
          <cell r="C94">
            <v>-19316.900000000001</v>
          </cell>
        </row>
        <row r="95">
          <cell r="C95">
            <v>-4007.8</v>
          </cell>
        </row>
        <row r="96">
          <cell r="C96">
            <v>-525.6</v>
          </cell>
        </row>
        <row r="97">
          <cell r="C97">
            <v>-6842</v>
          </cell>
        </row>
      </sheetData>
      <sheetData sheetId="2">
        <row r="8">
          <cell r="C8">
            <v>9178.7999999999993</v>
          </cell>
        </row>
        <row r="9">
          <cell r="C9">
            <v>-24936</v>
          </cell>
        </row>
        <row r="11">
          <cell r="C11">
            <v>0</v>
          </cell>
        </row>
        <row r="12">
          <cell r="C12">
            <v>0</v>
          </cell>
        </row>
        <row r="13">
          <cell r="C13">
            <v>0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0</v>
          </cell>
        </row>
        <row r="18">
          <cell r="C18">
            <v>0</v>
          </cell>
        </row>
        <row r="19">
          <cell r="C19">
            <v>0</v>
          </cell>
        </row>
        <row r="23">
          <cell r="C23">
            <v>-6.6</v>
          </cell>
        </row>
        <row r="24">
          <cell r="C24">
            <v>-6234</v>
          </cell>
        </row>
        <row r="25">
          <cell r="C25">
            <v>0</v>
          </cell>
        </row>
        <row r="26">
          <cell r="C26">
            <v>0</v>
          </cell>
        </row>
        <row r="27">
          <cell r="C27">
            <v>0</v>
          </cell>
        </row>
        <row r="28">
          <cell r="C28">
            <v>0</v>
          </cell>
        </row>
        <row r="29">
          <cell r="C29">
            <v>0</v>
          </cell>
        </row>
        <row r="30">
          <cell r="C30">
            <v>-1474.1</v>
          </cell>
        </row>
        <row r="31">
          <cell r="C31">
            <v>0</v>
          </cell>
        </row>
        <row r="33">
          <cell r="C33">
            <v>-1677.3</v>
          </cell>
        </row>
        <row r="34">
          <cell r="C34" t="str">
            <v>-</v>
          </cell>
        </row>
        <row r="35">
          <cell r="C35">
            <v>0</v>
          </cell>
        </row>
        <row r="38">
          <cell r="C38">
            <v>0</v>
          </cell>
        </row>
        <row r="39">
          <cell r="C39">
            <v>0</v>
          </cell>
        </row>
        <row r="40">
          <cell r="C40">
            <v>-4010.9</v>
          </cell>
        </row>
        <row r="41">
          <cell r="C41">
            <v>-461</v>
          </cell>
        </row>
        <row r="43">
          <cell r="C43">
            <v>0</v>
          </cell>
        </row>
        <row r="44">
          <cell r="C44">
            <v>0</v>
          </cell>
        </row>
      </sheetData>
      <sheetData sheetId="3">
        <row r="8">
          <cell r="C8">
            <v>78777</v>
          </cell>
        </row>
        <row r="9">
          <cell r="C9">
            <v>0</v>
          </cell>
        </row>
        <row r="10">
          <cell r="C10">
            <v>0</v>
          </cell>
        </row>
        <row r="11">
          <cell r="C11">
            <v>18049</v>
          </cell>
        </row>
        <row r="12">
          <cell r="C12" t="str">
            <v>-</v>
          </cell>
        </row>
        <row r="14">
          <cell r="C14">
            <v>0</v>
          </cell>
        </row>
        <row r="15">
          <cell r="C15">
            <v>0</v>
          </cell>
        </row>
        <row r="16">
          <cell r="C16">
            <v>0</v>
          </cell>
        </row>
        <row r="17">
          <cell r="C17">
            <v>360</v>
          </cell>
        </row>
        <row r="19">
          <cell r="C19">
            <v>-63791</v>
          </cell>
        </row>
        <row r="20">
          <cell r="C20">
            <v>-15284</v>
          </cell>
        </row>
        <row r="21">
          <cell r="C21">
            <v>-4011</v>
          </cell>
        </row>
        <row r="23">
          <cell r="C23">
            <v>0</v>
          </cell>
        </row>
        <row r="24">
          <cell r="C24">
            <v>0</v>
          </cell>
        </row>
        <row r="25">
          <cell r="C25">
            <v>0</v>
          </cell>
        </row>
        <row r="27">
          <cell r="C27">
            <v>-7</v>
          </cell>
        </row>
        <row r="28">
          <cell r="C28">
            <v>-8091</v>
          </cell>
        </row>
        <row r="29">
          <cell r="C29">
            <v>0</v>
          </cell>
        </row>
        <row r="30">
          <cell r="C30">
            <v>0</v>
          </cell>
        </row>
        <row r="31">
          <cell r="C31">
            <v>-3151.4</v>
          </cell>
        </row>
        <row r="33">
          <cell r="C33">
            <v>0</v>
          </cell>
        </row>
        <row r="34">
          <cell r="C34">
            <v>0</v>
          </cell>
        </row>
        <row r="35">
          <cell r="C35">
            <v>-425</v>
          </cell>
        </row>
        <row r="36">
          <cell r="C36">
            <v>0</v>
          </cell>
        </row>
        <row r="37">
          <cell r="C37">
            <v>-2502.6</v>
          </cell>
        </row>
        <row r="78">
          <cell r="C78">
            <v>112</v>
          </cell>
        </row>
        <row r="79">
          <cell r="C79">
            <v>0</v>
          </cell>
        </row>
      </sheetData>
      <sheetData sheetId="4">
        <row r="7">
          <cell r="C7">
            <v>0</v>
          </cell>
        </row>
        <row r="8">
          <cell r="C8" t="str">
            <v>-</v>
          </cell>
        </row>
        <row r="9">
          <cell r="C9">
            <v>263</v>
          </cell>
        </row>
        <row r="10">
          <cell r="C10" t="str">
            <v>-</v>
          </cell>
        </row>
        <row r="11">
          <cell r="C11">
            <v>3803</v>
          </cell>
        </row>
        <row r="12">
          <cell r="C12">
            <v>2348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Осн. фін. пок."/>
      <sheetName val="I. Фін результат"/>
      <sheetName val="ІІ. Розр. з бюджетом"/>
      <sheetName val="ІІІ. Рух грош. коштів"/>
      <sheetName val="IV. Кап. інвестиції"/>
      <sheetName val=" V. Коефіцієнти"/>
      <sheetName val="6.2. Інша інфо_2"/>
      <sheetName val="6.1. Інша інфо_1"/>
      <sheetName val="Лист1"/>
    </sheetNames>
    <sheetDataSet>
      <sheetData sheetId="0"/>
      <sheetData sheetId="1"/>
      <sheetData sheetId="2">
        <row r="8">
          <cell r="D8">
            <v>760.9999999999759</v>
          </cell>
        </row>
        <row r="9">
          <cell r="D9">
            <v>-21638</v>
          </cell>
        </row>
        <row r="10">
          <cell r="D10">
            <v>-7.6</v>
          </cell>
        </row>
        <row r="11">
          <cell r="D11">
            <v>0</v>
          </cell>
        </row>
        <row r="12">
          <cell r="D12">
            <v>-7.6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3">
          <cell r="D23">
            <v>-167</v>
          </cell>
        </row>
        <row r="24">
          <cell r="D24">
            <v>-4151.3999999999996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-7.6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-1503.8</v>
          </cell>
        </row>
        <row r="31">
          <cell r="D31">
            <v>0</v>
          </cell>
        </row>
        <row r="33">
          <cell r="D33">
            <v>-2255.6999999999998</v>
          </cell>
        </row>
        <row r="34">
          <cell r="D34" t="str">
            <v>-</v>
          </cell>
        </row>
        <row r="35">
          <cell r="D35">
            <v>0</v>
          </cell>
        </row>
        <row r="36">
          <cell r="D36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-4595.1000000000004</v>
          </cell>
        </row>
        <row r="41">
          <cell r="D41">
            <v>0</v>
          </cell>
        </row>
      </sheetData>
      <sheetData sheetId="3">
        <row r="8">
          <cell r="D8">
            <v>75448.399999999994</v>
          </cell>
        </row>
        <row r="9">
          <cell r="D9" t="str">
            <v>-</v>
          </cell>
        </row>
        <row r="10">
          <cell r="D10" t="str">
            <v>-</v>
          </cell>
        </row>
        <row r="11">
          <cell r="D11">
            <v>9003.5</v>
          </cell>
        </row>
        <row r="12">
          <cell r="D12" t="str">
            <v>-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389.3</v>
          </cell>
        </row>
        <row r="19">
          <cell r="D19">
            <v>-49370.1</v>
          </cell>
        </row>
        <row r="20">
          <cell r="D20">
            <v>-20886.2</v>
          </cell>
        </row>
        <row r="21">
          <cell r="D21">
            <v>-4595.1000000000004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7">
          <cell r="D27">
            <v>-167</v>
          </cell>
        </row>
        <row r="28">
          <cell r="D28">
            <v>-4151.3999999999996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-3759.5</v>
          </cell>
        </row>
        <row r="33">
          <cell r="D33">
            <v>-7.6</v>
          </cell>
        </row>
        <row r="35">
          <cell r="D35">
            <v>-1598.5</v>
          </cell>
        </row>
        <row r="36">
          <cell r="D36" t="str">
            <v>(  -  )</v>
          </cell>
        </row>
        <row r="37">
          <cell r="D37">
            <v>-371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78">
          <cell r="D78">
            <v>112</v>
          </cell>
        </row>
      </sheetData>
      <sheetData sheetId="4">
        <row r="8">
          <cell r="D8">
            <v>68</v>
          </cell>
        </row>
        <row r="9">
          <cell r="D9">
            <v>85</v>
          </cell>
        </row>
        <row r="10">
          <cell r="D10">
            <v>0</v>
          </cell>
        </row>
        <row r="11">
          <cell r="D11">
            <v>908</v>
          </cell>
        </row>
        <row r="12">
          <cell r="D12">
            <v>1833.6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708E-B5BC-4698-888F-C6BD308A7D11}">
  <sheetPr>
    <tabColor indexed="43"/>
    <pageSetUpPr fitToPage="1"/>
  </sheetPr>
  <dimension ref="A1:P449"/>
  <sheetViews>
    <sheetView tabSelected="1" view="pageBreakPreview" topLeftCell="A30" zoomScale="70" zoomScaleNormal="70" zoomScaleSheetLayoutView="70" workbookViewId="0">
      <selection activeCell="G52" sqref="G52"/>
    </sheetView>
  </sheetViews>
  <sheetFormatPr defaultRowHeight="18.75"/>
  <cols>
    <col min="1" max="1" width="85.5703125" style="3" customWidth="1"/>
    <col min="2" max="2" width="14.85546875" style="15" customWidth="1"/>
    <col min="3" max="3" width="25.7109375" style="15" customWidth="1"/>
    <col min="4" max="4" width="32.28515625" style="15" customWidth="1"/>
    <col min="5" max="5" width="22.7109375" style="15" customWidth="1"/>
    <col min="6" max="6" width="21.7109375" style="15" customWidth="1"/>
    <col min="7" max="8" width="13.28515625" style="3" customWidth="1"/>
    <col min="9" max="9" width="14.85546875" style="3" customWidth="1"/>
    <col min="10" max="10" width="12.7109375" style="3" bestFit="1" customWidth="1"/>
    <col min="11" max="16384" width="9.140625" style="3"/>
  </cols>
  <sheetData>
    <row r="1" spans="1:9" ht="18.75" hidden="1" customHeight="1">
      <c r="A1" s="15"/>
      <c r="C1" s="42"/>
      <c r="D1" s="42"/>
      <c r="E1" s="42"/>
      <c r="F1" s="42"/>
      <c r="G1" s="50"/>
      <c r="H1" s="50"/>
      <c r="I1" s="50"/>
    </row>
    <row r="2" spans="1:9" ht="18.75" hidden="1" customHeight="1">
      <c r="A2" s="15"/>
      <c r="C2" s="42"/>
      <c r="D2" s="42"/>
      <c r="E2" s="42"/>
      <c r="F2" s="42"/>
      <c r="G2" s="50"/>
      <c r="H2" s="50"/>
      <c r="I2" s="50"/>
    </row>
    <row r="3" spans="1:9" hidden="1">
      <c r="B3" s="4"/>
      <c r="D3" s="145"/>
    </row>
    <row r="4" spans="1:9" ht="20.100000000000001" customHeight="1">
      <c r="A4" s="127"/>
      <c r="B4" s="172"/>
      <c r="C4" s="172"/>
      <c r="D4" s="146"/>
      <c r="E4" s="147" t="s">
        <v>90</v>
      </c>
      <c r="F4" s="6" t="s">
        <v>273</v>
      </c>
    </row>
    <row r="5" spans="1:9" ht="37.9" customHeight="1">
      <c r="A5" s="128" t="s">
        <v>14</v>
      </c>
      <c r="B5" s="172" t="s">
        <v>328</v>
      </c>
      <c r="C5" s="172"/>
      <c r="D5" s="173"/>
      <c r="E5" s="148" t="s">
        <v>87</v>
      </c>
      <c r="F5" s="6">
        <v>38358026</v>
      </c>
    </row>
    <row r="6" spans="1:9" ht="20.100000000000001" customHeight="1">
      <c r="A6" s="127" t="s">
        <v>15</v>
      </c>
      <c r="B6" s="172" t="s">
        <v>329</v>
      </c>
      <c r="C6" s="172"/>
      <c r="D6" s="173"/>
      <c r="E6" s="148" t="s">
        <v>86</v>
      </c>
      <c r="F6" s="6">
        <v>150</v>
      </c>
    </row>
    <row r="7" spans="1:9" ht="20.100000000000001" customHeight="1">
      <c r="A7" s="127" t="s">
        <v>20</v>
      </c>
      <c r="B7" s="172"/>
      <c r="C7" s="172"/>
      <c r="D7" s="146"/>
      <c r="E7" s="148" t="s">
        <v>85</v>
      </c>
      <c r="F7" s="6">
        <v>6810600000</v>
      </c>
    </row>
    <row r="8" spans="1:9" ht="20.100000000000001" customHeight="1">
      <c r="A8" s="129" t="s">
        <v>284</v>
      </c>
      <c r="B8" s="172" t="s">
        <v>330</v>
      </c>
      <c r="C8" s="172"/>
      <c r="D8" s="173"/>
      <c r="E8" s="148" t="s">
        <v>9</v>
      </c>
      <c r="F8" s="6"/>
    </row>
    <row r="9" spans="1:9" ht="34.15" customHeight="1">
      <c r="A9" s="128" t="s">
        <v>17</v>
      </c>
      <c r="B9" s="172" t="s">
        <v>332</v>
      </c>
      <c r="C9" s="172"/>
      <c r="D9" s="173"/>
      <c r="E9" s="148" t="s">
        <v>8</v>
      </c>
      <c r="F9" s="6"/>
    </row>
    <row r="10" spans="1:9" ht="37.9" customHeight="1">
      <c r="A10" s="128" t="s">
        <v>16</v>
      </c>
      <c r="B10" s="172" t="s">
        <v>331</v>
      </c>
      <c r="C10" s="172"/>
      <c r="D10" s="173"/>
      <c r="E10" s="148" t="s">
        <v>10</v>
      </c>
      <c r="F10" s="6" t="s">
        <v>327</v>
      </c>
    </row>
    <row r="11" spans="1:9" ht="20.100000000000001" customHeight="1">
      <c r="A11" s="128" t="s">
        <v>230</v>
      </c>
      <c r="B11" s="172"/>
      <c r="C11" s="172"/>
      <c r="D11" s="172" t="s">
        <v>105</v>
      </c>
      <c r="E11" s="173"/>
      <c r="F11" s="149"/>
    </row>
    <row r="12" spans="1:9" ht="20.100000000000001" customHeight="1">
      <c r="A12" s="128" t="s">
        <v>21</v>
      </c>
      <c r="B12" s="172" t="s">
        <v>333</v>
      </c>
      <c r="C12" s="172"/>
      <c r="D12" s="172" t="s">
        <v>106</v>
      </c>
      <c r="E12" s="174"/>
      <c r="F12" s="149"/>
    </row>
    <row r="13" spans="1:9" ht="20.100000000000001" customHeight="1">
      <c r="A13" s="128" t="s">
        <v>72</v>
      </c>
      <c r="B13" s="172">
        <v>195</v>
      </c>
      <c r="C13" s="172"/>
      <c r="D13" s="150"/>
      <c r="E13" s="150"/>
      <c r="F13" s="150"/>
    </row>
    <row r="14" spans="1:9" ht="35.450000000000003" customHeight="1">
      <c r="A14" s="127" t="s">
        <v>11</v>
      </c>
      <c r="B14" s="172" t="s">
        <v>335</v>
      </c>
      <c r="C14" s="172"/>
      <c r="D14" s="172"/>
      <c r="E14" s="151"/>
      <c r="F14" s="151"/>
    </row>
    <row r="15" spans="1:9" ht="20.100000000000001" customHeight="1">
      <c r="A15" s="128" t="s">
        <v>12</v>
      </c>
      <c r="B15" s="172" t="s">
        <v>334</v>
      </c>
      <c r="C15" s="172"/>
      <c r="D15" s="150"/>
      <c r="E15" s="150"/>
      <c r="F15" s="150"/>
    </row>
    <row r="16" spans="1:9" ht="20.100000000000001" customHeight="1">
      <c r="A16" s="127" t="s">
        <v>13</v>
      </c>
      <c r="B16" s="172" t="s">
        <v>345</v>
      </c>
      <c r="C16" s="172"/>
      <c r="D16" s="151"/>
      <c r="E16" s="151"/>
      <c r="F16" s="151"/>
    </row>
    <row r="17" spans="1:6" ht="13.15" customHeight="1">
      <c r="A17" s="42"/>
      <c r="B17" s="3"/>
      <c r="C17" s="3"/>
      <c r="D17" s="3"/>
      <c r="E17" s="3"/>
      <c r="F17" s="3"/>
    </row>
    <row r="18" spans="1:6" ht="19.5" customHeight="1">
      <c r="A18" s="175" t="s">
        <v>287</v>
      </c>
      <c r="B18" s="175"/>
      <c r="C18" s="175"/>
      <c r="D18" s="175"/>
      <c r="E18" s="175"/>
      <c r="F18" s="175"/>
    </row>
    <row r="19" spans="1:6">
      <c r="A19" s="175" t="s">
        <v>288</v>
      </c>
      <c r="B19" s="175"/>
      <c r="C19" s="175"/>
      <c r="D19" s="175"/>
      <c r="E19" s="175"/>
      <c r="F19" s="175"/>
    </row>
    <row r="20" spans="1:6">
      <c r="A20" s="175" t="s">
        <v>358</v>
      </c>
      <c r="B20" s="175"/>
      <c r="C20" s="175"/>
      <c r="D20" s="175"/>
      <c r="E20" s="175"/>
      <c r="F20" s="175"/>
    </row>
    <row r="21" spans="1:6">
      <c r="A21" s="176" t="s">
        <v>336</v>
      </c>
      <c r="B21" s="176"/>
      <c r="C21" s="176"/>
      <c r="D21" s="176"/>
      <c r="E21" s="176"/>
      <c r="F21" s="176"/>
    </row>
    <row r="22" spans="1:6" ht="9" customHeight="1">
      <c r="A22" s="124"/>
      <c r="B22" s="124"/>
      <c r="C22" s="124"/>
      <c r="D22" s="124"/>
      <c r="E22" s="124"/>
      <c r="F22" s="124"/>
    </row>
    <row r="23" spans="1:6">
      <c r="A23" s="175" t="s">
        <v>108</v>
      </c>
      <c r="B23" s="175"/>
      <c r="C23" s="175"/>
      <c r="D23" s="175"/>
      <c r="E23" s="175"/>
      <c r="F23" s="175"/>
    </row>
    <row r="24" spans="1:6" ht="12" customHeight="1">
      <c r="B24" s="143"/>
      <c r="C24" s="143"/>
      <c r="D24" s="143"/>
      <c r="E24" s="143"/>
      <c r="F24" s="143"/>
    </row>
    <row r="25" spans="1:6" ht="43.5" customHeight="1">
      <c r="A25" s="177" t="s">
        <v>138</v>
      </c>
      <c r="B25" s="179" t="s">
        <v>18</v>
      </c>
      <c r="C25" s="181" t="s">
        <v>326</v>
      </c>
      <c r="D25" s="182"/>
      <c r="E25" s="182"/>
      <c r="F25" s="183"/>
    </row>
    <row r="26" spans="1:6" ht="49.15" customHeight="1">
      <c r="A26" s="178"/>
      <c r="B26" s="180"/>
      <c r="C26" s="40" t="s">
        <v>322</v>
      </c>
      <c r="D26" s="40" t="s">
        <v>323</v>
      </c>
      <c r="E26" s="40" t="s">
        <v>340</v>
      </c>
      <c r="F26" s="40" t="s">
        <v>134</v>
      </c>
    </row>
    <row r="27" spans="1:6" ht="19.5" thickBot="1">
      <c r="A27" s="6">
        <v>1</v>
      </c>
      <c r="B27" s="7">
        <v>2</v>
      </c>
      <c r="C27" s="6">
        <v>3</v>
      </c>
      <c r="D27" s="7">
        <v>4</v>
      </c>
      <c r="E27" s="6">
        <v>5</v>
      </c>
      <c r="F27" s="7">
        <v>6</v>
      </c>
    </row>
    <row r="28" spans="1:6" s="5" customFormat="1" ht="29.45" customHeight="1" thickBot="1">
      <c r="A28" s="184" t="s">
        <v>69</v>
      </c>
      <c r="B28" s="185"/>
      <c r="C28" s="185"/>
      <c r="D28" s="185"/>
      <c r="E28" s="185"/>
      <c r="F28" s="186"/>
    </row>
    <row r="29" spans="1:6" s="5" customFormat="1" ht="28.15" customHeight="1">
      <c r="A29" s="110" t="s">
        <v>297</v>
      </c>
      <c r="B29" s="111">
        <v>1000</v>
      </c>
      <c r="C29" s="87">
        <f>C30+C31</f>
        <v>40370</v>
      </c>
      <c r="D29" s="87">
        <f>D30+D31</f>
        <v>41313.800000000003</v>
      </c>
      <c r="E29" s="87">
        <f>D29-C29</f>
        <v>943.80000000000291</v>
      </c>
      <c r="F29" s="133">
        <f>D29/C29*100</f>
        <v>102.33787465940057</v>
      </c>
    </row>
    <row r="30" spans="1:6" s="5" customFormat="1" ht="26.45" customHeight="1">
      <c r="A30" s="122" t="s">
        <v>337</v>
      </c>
      <c r="B30" s="152"/>
      <c r="C30" s="125">
        <v>40295</v>
      </c>
      <c r="D30" s="125">
        <v>41207.300000000003</v>
      </c>
      <c r="E30" s="87">
        <f t="shared" ref="E30:E44" si="0">D30-C30</f>
        <v>912.30000000000291</v>
      </c>
      <c r="F30" s="133">
        <f>D30/C30*100</f>
        <v>102.26405261198661</v>
      </c>
    </row>
    <row r="31" spans="1:6" s="5" customFormat="1" ht="21" customHeight="1">
      <c r="A31" s="122" t="s">
        <v>343</v>
      </c>
      <c r="B31" s="152"/>
      <c r="C31" s="125">
        <v>75</v>
      </c>
      <c r="D31" s="125">
        <v>106.5</v>
      </c>
      <c r="E31" s="87">
        <f t="shared" si="0"/>
        <v>31.5</v>
      </c>
      <c r="F31" s="133">
        <f t="shared" ref="F31:F44" si="1">D31/C31*100</f>
        <v>142</v>
      </c>
    </row>
    <row r="32" spans="1:6" s="5" customFormat="1" ht="20.100000000000001" customHeight="1">
      <c r="A32" s="112" t="s">
        <v>298</v>
      </c>
      <c r="B32" s="111">
        <v>1001</v>
      </c>
      <c r="C32" s="125">
        <v>6000</v>
      </c>
      <c r="D32" s="125">
        <v>4994.6000000000004</v>
      </c>
      <c r="E32" s="87">
        <f t="shared" si="0"/>
        <v>-1005.3999999999996</v>
      </c>
      <c r="F32" s="133">
        <f t="shared" si="1"/>
        <v>83.243333333333339</v>
      </c>
    </row>
    <row r="33" spans="1:10" s="5" customFormat="1" ht="20.100000000000001" customHeight="1">
      <c r="A33" s="113" t="s">
        <v>299</v>
      </c>
      <c r="B33" s="111">
        <v>1002</v>
      </c>
      <c r="C33" s="126">
        <v>270</v>
      </c>
      <c r="D33" s="126">
        <v>799</v>
      </c>
      <c r="E33" s="87">
        <f t="shared" si="0"/>
        <v>529</v>
      </c>
      <c r="F33" s="133">
        <f t="shared" si="1"/>
        <v>295.92592592592592</v>
      </c>
      <c r="G33" s="5" t="s">
        <v>357</v>
      </c>
    </row>
    <row r="34" spans="1:10" s="5" customFormat="1" ht="25.15" customHeight="1">
      <c r="A34" s="114" t="s">
        <v>300</v>
      </c>
      <c r="B34" s="111">
        <v>1003</v>
      </c>
      <c r="C34" s="87">
        <f>C29+C32+C33</f>
        <v>46640</v>
      </c>
      <c r="D34" s="87">
        <f>D29+D32+D33</f>
        <v>47107.4</v>
      </c>
      <c r="E34" s="87">
        <f t="shared" si="0"/>
        <v>467.40000000000146</v>
      </c>
      <c r="F34" s="133">
        <f t="shared" si="1"/>
        <v>101.00214408233276</v>
      </c>
      <c r="G34" s="135"/>
    </row>
    <row r="35" spans="1:10" s="5" customFormat="1" ht="20.100000000000001" customHeight="1">
      <c r="A35" s="110" t="s">
        <v>101</v>
      </c>
      <c r="B35" s="6">
        <v>1004</v>
      </c>
      <c r="C35" s="125">
        <v>39190</v>
      </c>
      <c r="D35" s="125">
        <v>38672.6</v>
      </c>
      <c r="E35" s="87">
        <f t="shared" si="0"/>
        <v>-517.40000000000146</v>
      </c>
      <c r="F35" s="133">
        <f t="shared" si="1"/>
        <v>98.679765246236286</v>
      </c>
      <c r="G35" s="135"/>
    </row>
    <row r="36" spans="1:10" s="5" customFormat="1" ht="20.100000000000001" customHeight="1">
      <c r="A36" s="112" t="s">
        <v>321</v>
      </c>
      <c r="B36" s="6">
        <v>1005</v>
      </c>
      <c r="C36" s="125">
        <f>C37+C38</f>
        <v>7180</v>
      </c>
      <c r="D36" s="125">
        <f>D37+D38</f>
        <v>7233</v>
      </c>
      <c r="E36" s="87">
        <f t="shared" si="0"/>
        <v>53</v>
      </c>
      <c r="F36" s="133">
        <f t="shared" si="1"/>
        <v>100.73816155988857</v>
      </c>
    </row>
    <row r="37" spans="1:10" s="5" customFormat="1" ht="20.100000000000001" customHeight="1">
      <c r="A37" s="110" t="s">
        <v>313</v>
      </c>
      <c r="B37" s="6">
        <v>1006</v>
      </c>
      <c r="C37" s="125">
        <v>6300</v>
      </c>
      <c r="D37" s="125">
        <v>5466.4</v>
      </c>
      <c r="E37" s="87">
        <f t="shared" si="0"/>
        <v>-833.60000000000036</v>
      </c>
      <c r="F37" s="133">
        <f t="shared" si="1"/>
        <v>86.768253968253958</v>
      </c>
      <c r="G37" s="135"/>
    </row>
    <row r="38" spans="1:10" s="5" customFormat="1" ht="20.100000000000001" customHeight="1">
      <c r="A38" s="110" t="s">
        <v>314</v>
      </c>
      <c r="B38" s="6">
        <v>1007</v>
      </c>
      <c r="C38" s="125">
        <v>880</v>
      </c>
      <c r="D38" s="125">
        <v>1766.6</v>
      </c>
      <c r="E38" s="87">
        <f t="shared" si="0"/>
        <v>886.59999999999991</v>
      </c>
      <c r="F38" s="133">
        <f t="shared" si="1"/>
        <v>200.74999999999997</v>
      </c>
    </row>
    <row r="39" spans="1:10" s="5" customFormat="1" ht="20.100000000000001" customHeight="1">
      <c r="A39" s="112" t="s">
        <v>301</v>
      </c>
      <c r="B39" s="6">
        <v>1008</v>
      </c>
      <c r="C39" s="125">
        <v>270</v>
      </c>
      <c r="D39" s="125">
        <v>264.10000000000002</v>
      </c>
      <c r="E39" s="87">
        <f t="shared" si="0"/>
        <v>-5.8999999999999773</v>
      </c>
      <c r="F39" s="133">
        <f t="shared" si="1"/>
        <v>97.814814814814824</v>
      </c>
    </row>
    <row r="40" spans="1:10" s="5" customFormat="1" ht="20.100000000000001" customHeight="1">
      <c r="A40" s="115" t="s">
        <v>315</v>
      </c>
      <c r="B40" s="61">
        <v>1009</v>
      </c>
      <c r="C40" s="87">
        <f>C35+C36+C39</f>
        <v>46640</v>
      </c>
      <c r="D40" s="87">
        <f>D35+D36+D39</f>
        <v>46169.7</v>
      </c>
      <c r="E40" s="87">
        <f t="shared" si="0"/>
        <v>-470.30000000000291</v>
      </c>
      <c r="F40" s="133">
        <f t="shared" si="1"/>
        <v>98.991638078902227</v>
      </c>
      <c r="G40" s="135"/>
      <c r="H40" s="135">
        <v>46169.7</v>
      </c>
      <c r="I40" s="135"/>
      <c r="J40" s="135"/>
    </row>
    <row r="41" spans="1:10" s="5" customFormat="1" ht="20.100000000000001" customHeight="1">
      <c r="A41" s="116" t="s">
        <v>349</v>
      </c>
      <c r="B41" s="61">
        <v>1010</v>
      </c>
      <c r="C41" s="125">
        <f>C34-C40</f>
        <v>0</v>
      </c>
      <c r="D41" s="125">
        <f>D34-D40</f>
        <v>937.70000000000437</v>
      </c>
      <c r="E41" s="87">
        <f t="shared" si="0"/>
        <v>937.70000000000437</v>
      </c>
      <c r="F41" s="133"/>
      <c r="G41" s="135"/>
    </row>
    <row r="42" spans="1:10" s="5" customFormat="1" ht="20.100000000000001" customHeight="1">
      <c r="A42" s="3" t="s">
        <v>302</v>
      </c>
      <c r="B42" s="61">
        <v>1011</v>
      </c>
      <c r="C42" s="125"/>
      <c r="D42" s="125"/>
      <c r="E42" s="87">
        <f t="shared" si="0"/>
        <v>0</v>
      </c>
      <c r="F42" s="133"/>
    </row>
    <row r="43" spans="1:10" s="5" customFormat="1" ht="20.100000000000001" customHeight="1">
      <c r="A43" s="117" t="s">
        <v>316</v>
      </c>
      <c r="B43" s="61">
        <v>1012</v>
      </c>
      <c r="C43" s="125">
        <f>C41-C42</f>
        <v>0</v>
      </c>
      <c r="D43" s="125">
        <f>D41-D42</f>
        <v>937.70000000000437</v>
      </c>
      <c r="E43" s="87">
        <f t="shared" si="0"/>
        <v>937.70000000000437</v>
      </c>
      <c r="F43" s="133"/>
    </row>
    <row r="44" spans="1:10" s="5" customFormat="1" ht="20.100000000000001" customHeight="1">
      <c r="A44" s="118" t="s">
        <v>317</v>
      </c>
      <c r="B44" s="61">
        <v>1013</v>
      </c>
      <c r="C44" s="125">
        <f>C43+C51</f>
        <v>980</v>
      </c>
      <c r="D44" s="125">
        <f>D41+D40-D34+D51</f>
        <v>1229.8</v>
      </c>
      <c r="E44" s="87">
        <f t="shared" si="0"/>
        <v>249.79999999999995</v>
      </c>
      <c r="F44" s="133">
        <f t="shared" si="1"/>
        <v>125.48979591836735</v>
      </c>
    </row>
    <row r="45" spans="1:10" s="5" customFormat="1" ht="20.100000000000001" customHeight="1">
      <c r="A45" s="187" t="s">
        <v>119</v>
      </c>
      <c r="B45" s="188"/>
      <c r="C45" s="188"/>
      <c r="D45" s="188"/>
      <c r="E45" s="188"/>
      <c r="F45" s="189"/>
    </row>
    <row r="46" spans="1:10" s="5" customFormat="1" ht="20.100000000000001" customHeight="1">
      <c r="A46" s="8" t="s">
        <v>136</v>
      </c>
      <c r="B46" s="9">
        <v>1014</v>
      </c>
      <c r="C46" s="86">
        <f>C47+C48</f>
        <v>6880</v>
      </c>
      <c r="D46" s="86">
        <f>D47+D48</f>
        <v>6339.8</v>
      </c>
      <c r="E46" s="87">
        <f>D46-C46</f>
        <v>-540.19999999999982</v>
      </c>
      <c r="F46" s="133">
        <f>D46/C46*100</f>
        <v>92.148255813953497</v>
      </c>
    </row>
    <row r="47" spans="1:10" s="5" customFormat="1" ht="20.100000000000001" customHeight="1">
      <c r="A47" s="8" t="s">
        <v>137</v>
      </c>
      <c r="B47" s="18">
        <v>1015</v>
      </c>
      <c r="C47" s="91">
        <v>5440</v>
      </c>
      <c r="D47" s="91">
        <v>4955.8</v>
      </c>
      <c r="E47" s="87">
        <f t="shared" ref="E47:E53" si="2">D47-C47</f>
        <v>-484.19999999999982</v>
      </c>
      <c r="F47" s="133">
        <f t="shared" ref="F47:F53" si="3">D47/C47*100</f>
        <v>91.099264705882348</v>
      </c>
    </row>
    <row r="48" spans="1:10" s="5" customFormat="1">
      <c r="A48" s="8" t="s">
        <v>28</v>
      </c>
      <c r="B48" s="18">
        <v>1016</v>
      </c>
      <c r="C48" s="91">
        <v>1440</v>
      </c>
      <c r="D48" s="91">
        <v>1384</v>
      </c>
      <c r="E48" s="87">
        <f t="shared" si="2"/>
        <v>-56</v>
      </c>
      <c r="F48" s="133">
        <f t="shared" si="3"/>
        <v>96.111111111111114</v>
      </c>
    </row>
    <row r="49" spans="1:7" s="5" customFormat="1" ht="20.100000000000001" customHeight="1">
      <c r="A49" s="8" t="s">
        <v>5</v>
      </c>
      <c r="B49" s="12">
        <v>1017</v>
      </c>
      <c r="C49" s="125">
        <v>31400</v>
      </c>
      <c r="D49" s="125">
        <v>30516.3</v>
      </c>
      <c r="E49" s="87">
        <f t="shared" si="2"/>
        <v>-883.70000000000073</v>
      </c>
      <c r="F49" s="133">
        <f t="shared" si="3"/>
        <v>97.185668789808915</v>
      </c>
    </row>
    <row r="50" spans="1:7" s="5" customFormat="1">
      <c r="A50" s="8" t="s">
        <v>6</v>
      </c>
      <c r="B50" s="12">
        <v>1018</v>
      </c>
      <c r="C50" s="125">
        <v>6500</v>
      </c>
      <c r="D50" s="125">
        <v>6317.2</v>
      </c>
      <c r="E50" s="87">
        <f t="shared" si="2"/>
        <v>-182.80000000000018</v>
      </c>
      <c r="F50" s="133">
        <f t="shared" si="3"/>
        <v>97.187692307692302</v>
      </c>
    </row>
    <row r="51" spans="1:7" s="5" customFormat="1" ht="20.100000000000001" customHeight="1">
      <c r="A51" s="8" t="s">
        <v>7</v>
      </c>
      <c r="B51" s="12">
        <v>1019</v>
      </c>
      <c r="C51" s="125">
        <v>980</v>
      </c>
      <c r="D51" s="125">
        <v>1229.8</v>
      </c>
      <c r="E51" s="87">
        <f t="shared" si="2"/>
        <v>249.79999999999995</v>
      </c>
      <c r="F51" s="133">
        <f t="shared" si="3"/>
        <v>125.48979591836735</v>
      </c>
    </row>
    <row r="52" spans="1:7" s="5" customFormat="1" ht="20.100000000000001" customHeight="1">
      <c r="A52" s="8" t="s">
        <v>29</v>
      </c>
      <c r="B52" s="12">
        <v>1020</v>
      </c>
      <c r="C52" s="125">
        <v>760</v>
      </c>
      <c r="D52" s="125">
        <v>1766.6</v>
      </c>
      <c r="E52" s="87">
        <f t="shared" si="2"/>
        <v>1006.5999999999999</v>
      </c>
      <c r="F52" s="133">
        <f t="shared" si="3"/>
        <v>232.44736842105263</v>
      </c>
      <c r="G52" s="144">
        <f>SUM(D48:D52)</f>
        <v>41213.9</v>
      </c>
    </row>
    <row r="53" spans="1:7" s="5" customFormat="1" ht="20.100000000000001" customHeight="1" thickBot="1">
      <c r="A53" s="10" t="s">
        <v>46</v>
      </c>
      <c r="B53" s="25">
        <v>1021</v>
      </c>
      <c r="C53" s="87">
        <f>C47+C48+C49+C50+C51+C52</f>
        <v>46520</v>
      </c>
      <c r="D53" s="87">
        <f>D47+D48+D49+D50+D51+D52</f>
        <v>46169.7</v>
      </c>
      <c r="E53" s="87">
        <f t="shared" si="2"/>
        <v>-350.30000000000291</v>
      </c>
      <c r="F53" s="133">
        <f t="shared" si="3"/>
        <v>99.246990541702488</v>
      </c>
    </row>
    <row r="54" spans="1:7" s="5" customFormat="1" ht="19.5" thickBot="1">
      <c r="A54" s="184" t="s">
        <v>303</v>
      </c>
      <c r="B54" s="185"/>
      <c r="C54" s="185"/>
      <c r="D54" s="185"/>
      <c r="E54" s="185"/>
      <c r="F54" s="186"/>
    </row>
    <row r="55" spans="1:7" s="5" customFormat="1" ht="31.9" customHeight="1">
      <c r="A55" s="8" t="s">
        <v>161</v>
      </c>
      <c r="B55" s="6">
        <v>2000</v>
      </c>
      <c r="C55" s="126"/>
      <c r="D55" s="125"/>
      <c r="E55" s="125">
        <f>D55-C55</f>
        <v>0</v>
      </c>
      <c r="F55" s="141"/>
    </row>
    <row r="56" spans="1:7" s="5" customFormat="1" ht="34.9" customHeight="1">
      <c r="A56" s="8" t="s">
        <v>304</v>
      </c>
      <c r="B56" s="6">
        <v>2001</v>
      </c>
      <c r="C56" s="125">
        <v>50</v>
      </c>
      <c r="D56" s="125">
        <v>54</v>
      </c>
      <c r="E56" s="125">
        <f t="shared" ref="E56:E65" si="4">D56-C56</f>
        <v>4</v>
      </c>
      <c r="F56" s="133">
        <f>D56/C56*100</f>
        <v>108</v>
      </c>
    </row>
    <row r="57" spans="1:7" s="5" customFormat="1" ht="32.450000000000003" customHeight="1">
      <c r="A57" s="21" t="s">
        <v>305</v>
      </c>
      <c r="B57" s="27" t="s">
        <v>341</v>
      </c>
      <c r="C57" s="126"/>
      <c r="D57" s="125"/>
      <c r="E57" s="125">
        <f t="shared" si="4"/>
        <v>0</v>
      </c>
      <c r="F57" s="141"/>
    </row>
    <row r="58" spans="1:7" s="5" customFormat="1" ht="22.15" customHeight="1">
      <c r="A58" s="21" t="s">
        <v>306</v>
      </c>
      <c r="B58" s="27">
        <v>2003</v>
      </c>
      <c r="C58" s="125"/>
      <c r="D58" s="125"/>
      <c r="E58" s="125">
        <f t="shared" si="4"/>
        <v>0</v>
      </c>
      <c r="F58" s="141"/>
    </row>
    <row r="59" spans="1:7" s="5" customFormat="1" ht="21.6" customHeight="1">
      <c r="A59" s="21" t="s">
        <v>62</v>
      </c>
      <c r="B59" s="27">
        <v>2004</v>
      </c>
      <c r="C59" s="126">
        <v>5652</v>
      </c>
      <c r="D59" s="125">
        <v>5519.4</v>
      </c>
      <c r="E59" s="125">
        <f t="shared" si="4"/>
        <v>-132.60000000000036</v>
      </c>
      <c r="F59" s="141">
        <f t="shared" ref="F59:F65" si="5">D59/C59*100</f>
        <v>97.653927813163477</v>
      </c>
    </row>
    <row r="60" spans="1:7" s="5" customFormat="1" ht="37.5">
      <c r="A60" s="21" t="s">
        <v>307</v>
      </c>
      <c r="B60" s="27">
        <v>2005</v>
      </c>
      <c r="C60" s="126">
        <v>6500</v>
      </c>
      <c r="D60" s="125">
        <v>6441.5</v>
      </c>
      <c r="E60" s="125">
        <f t="shared" si="4"/>
        <v>-58.5</v>
      </c>
      <c r="F60" s="141">
        <f t="shared" si="5"/>
        <v>99.1</v>
      </c>
    </row>
    <row r="61" spans="1:7" s="5" customFormat="1">
      <c r="A61" s="21" t="s">
        <v>308</v>
      </c>
      <c r="B61" s="27">
        <v>2006</v>
      </c>
      <c r="C61" s="125">
        <v>471</v>
      </c>
      <c r="D61" s="125">
        <v>1542.8</v>
      </c>
      <c r="E61" s="125">
        <f t="shared" si="4"/>
        <v>1071.8</v>
      </c>
      <c r="F61" s="141">
        <f t="shared" si="5"/>
        <v>327.55838641188956</v>
      </c>
    </row>
    <row r="62" spans="1:7" s="5" customFormat="1" ht="21.6" customHeight="1">
      <c r="A62" s="21" t="s">
        <v>221</v>
      </c>
      <c r="B62" s="27">
        <v>2007</v>
      </c>
      <c r="C62" s="125">
        <v>44</v>
      </c>
      <c r="D62" s="125">
        <v>37</v>
      </c>
      <c r="E62" s="125">
        <f t="shared" si="4"/>
        <v>-7</v>
      </c>
      <c r="F62" s="141">
        <f t="shared" si="5"/>
        <v>84.090909090909093</v>
      </c>
    </row>
    <row r="63" spans="1:7" s="5" customFormat="1">
      <c r="A63" s="21" t="s">
        <v>309</v>
      </c>
      <c r="B63" s="27">
        <v>2008</v>
      </c>
      <c r="C63" s="125"/>
      <c r="D63" s="125"/>
      <c r="E63" s="125">
        <f t="shared" si="4"/>
        <v>0</v>
      </c>
      <c r="F63" s="141"/>
    </row>
    <row r="64" spans="1:7" s="5" customFormat="1">
      <c r="A64" s="21" t="s">
        <v>310</v>
      </c>
      <c r="B64" s="27">
        <v>2009</v>
      </c>
      <c r="C64" s="125"/>
      <c r="D64" s="125"/>
      <c r="E64" s="125">
        <f t="shared" si="4"/>
        <v>0</v>
      </c>
      <c r="F64" s="141"/>
    </row>
    <row r="65" spans="1:6" s="5" customFormat="1" ht="19.5" thickBot="1">
      <c r="A65" s="41" t="s">
        <v>350</v>
      </c>
      <c r="B65" s="32">
        <v>2010</v>
      </c>
      <c r="C65" s="87">
        <f>SUM(C55:C64)</f>
        <v>12717</v>
      </c>
      <c r="D65" s="87">
        <f>SUM(D55:D64)</f>
        <v>13594.699999999999</v>
      </c>
      <c r="E65" s="87">
        <f t="shared" si="4"/>
        <v>877.69999999999891</v>
      </c>
      <c r="F65" s="71">
        <f t="shared" si="5"/>
        <v>106.90178501218841</v>
      </c>
    </row>
    <row r="66" spans="1:6" s="5" customFormat="1" ht="19.5" thickBot="1">
      <c r="A66" s="190" t="s">
        <v>311</v>
      </c>
      <c r="B66" s="191"/>
      <c r="C66" s="191"/>
      <c r="D66" s="191"/>
      <c r="E66" s="191"/>
      <c r="F66" s="192"/>
    </row>
    <row r="67" spans="1:6" s="5" customFormat="1" ht="20.100000000000001" customHeight="1">
      <c r="A67" s="8" t="s">
        <v>1</v>
      </c>
      <c r="B67" s="119">
        <v>3000</v>
      </c>
      <c r="C67" s="87"/>
      <c r="D67" s="125"/>
      <c r="E67" s="86">
        <f>D67-C67</f>
        <v>0</v>
      </c>
      <c r="F67" s="133"/>
    </row>
    <row r="68" spans="1:6" s="5" customFormat="1" ht="20.100000000000001" customHeight="1">
      <c r="A68" s="8" t="s">
        <v>2</v>
      </c>
      <c r="B68" s="120">
        <v>3001</v>
      </c>
      <c r="C68" s="125"/>
      <c r="D68" s="125"/>
      <c r="E68" s="86">
        <f>D68-C68</f>
        <v>0</v>
      </c>
      <c r="F68" s="133"/>
    </row>
    <row r="69" spans="1:6" s="5" customFormat="1" ht="20.100000000000001" customHeight="1">
      <c r="A69" s="8" t="s">
        <v>30</v>
      </c>
      <c r="B69" s="119">
        <v>3002</v>
      </c>
      <c r="C69" s="126">
        <v>120</v>
      </c>
      <c r="D69" s="126">
        <v>0</v>
      </c>
      <c r="E69" s="86">
        <f>D69-C69</f>
        <v>-120</v>
      </c>
      <c r="F69" s="133"/>
    </row>
    <row r="70" spans="1:6" s="5" customFormat="1" ht="20.100000000000001" customHeight="1">
      <c r="A70" s="8" t="s">
        <v>3</v>
      </c>
      <c r="B70" s="120">
        <v>3003</v>
      </c>
      <c r="C70" s="126"/>
      <c r="D70" s="125"/>
      <c r="E70" s="86">
        <f t="shared" ref="E70:E78" si="6">D70-C70</f>
        <v>0</v>
      </c>
      <c r="F70" s="133"/>
    </row>
    <row r="71" spans="1:6" s="5" customFormat="1" ht="37.5">
      <c r="A71" s="8" t="s">
        <v>53</v>
      </c>
      <c r="B71" s="119">
        <v>3004</v>
      </c>
      <c r="C71" s="126"/>
      <c r="D71" s="133"/>
      <c r="E71" s="86">
        <f t="shared" si="6"/>
        <v>0</v>
      </c>
      <c r="F71" s="133"/>
    </row>
    <row r="72" spans="1:6" s="5" customFormat="1">
      <c r="A72" s="8" t="s">
        <v>150</v>
      </c>
      <c r="B72" s="36">
        <v>3005</v>
      </c>
      <c r="C72" s="125"/>
      <c r="D72" s="133"/>
      <c r="E72" s="86">
        <f t="shared" si="6"/>
        <v>0</v>
      </c>
      <c r="F72" s="133"/>
    </row>
    <row r="73" spans="1:6" s="5" customFormat="1">
      <c r="A73" s="10" t="s">
        <v>312</v>
      </c>
      <c r="B73" s="121">
        <v>3006</v>
      </c>
      <c r="C73" s="133">
        <f>SUM(C67:C72)</f>
        <v>120</v>
      </c>
      <c r="D73" s="133">
        <f>SUM(D67:D72)</f>
        <v>0</v>
      </c>
      <c r="E73" s="86">
        <f t="shared" si="6"/>
        <v>-120</v>
      </c>
      <c r="F73" s="133">
        <f>D73/C73*100</f>
        <v>0</v>
      </c>
    </row>
    <row r="74" spans="1:6" s="5" customFormat="1" ht="20.100000000000001" customHeight="1">
      <c r="A74" s="43" t="s">
        <v>145</v>
      </c>
      <c r="B74" s="153">
        <v>3007</v>
      </c>
      <c r="C74" s="139">
        <f>SUM(C75:C78)</f>
        <v>500</v>
      </c>
      <c r="D74" s="139"/>
      <c r="E74" s="139">
        <f>SUM(E75:E78)</f>
        <v>-500</v>
      </c>
      <c r="F74" s="133">
        <f>D74/C74*100</f>
        <v>0</v>
      </c>
    </row>
    <row r="75" spans="1:6" s="5" customFormat="1" ht="20.100000000000001" customHeight="1">
      <c r="A75" s="21" t="s">
        <v>232</v>
      </c>
      <c r="B75" s="154">
        <v>3008</v>
      </c>
      <c r="C75" s="142"/>
      <c r="D75" s="142"/>
      <c r="E75" s="86">
        <f t="shared" si="6"/>
        <v>0</v>
      </c>
      <c r="F75" s="133"/>
    </row>
    <row r="76" spans="1:6" s="5" customFormat="1" ht="20.100000000000001" customHeight="1">
      <c r="A76" s="21" t="s">
        <v>233</v>
      </c>
      <c r="B76" s="154">
        <v>3009</v>
      </c>
      <c r="C76" s="142">
        <v>500</v>
      </c>
      <c r="D76" s="126"/>
      <c r="E76" s="86">
        <f t="shared" si="6"/>
        <v>-500</v>
      </c>
      <c r="F76" s="133"/>
    </row>
    <row r="77" spans="1:6" s="5" customFormat="1" ht="20.100000000000001" customHeight="1">
      <c r="A77" s="21" t="s">
        <v>139</v>
      </c>
      <c r="B77" s="154">
        <v>3010</v>
      </c>
      <c r="C77" s="126"/>
      <c r="D77" s="126"/>
      <c r="E77" s="86">
        <f t="shared" si="6"/>
        <v>0</v>
      </c>
      <c r="F77" s="133"/>
    </row>
    <row r="78" spans="1:6" s="5" customFormat="1" ht="20.100000000000001" customHeight="1" thickBot="1">
      <c r="A78" s="130" t="s">
        <v>234</v>
      </c>
      <c r="B78" s="155">
        <v>3011</v>
      </c>
      <c r="C78" s="134"/>
      <c r="D78" s="134"/>
      <c r="E78" s="86">
        <f t="shared" si="6"/>
        <v>0</v>
      </c>
      <c r="F78" s="133"/>
    </row>
    <row r="79" spans="1:6" s="5" customFormat="1" ht="20.100000000000001" customHeight="1">
      <c r="A79" s="193" t="s">
        <v>338</v>
      </c>
      <c r="B79" s="194"/>
      <c r="C79" s="194"/>
      <c r="D79" s="194"/>
      <c r="E79" s="194"/>
      <c r="F79" s="195"/>
    </row>
    <row r="80" spans="1:6" s="5" customFormat="1" ht="20.100000000000001" customHeight="1">
      <c r="A80" s="8" t="s">
        <v>318</v>
      </c>
      <c r="B80" s="36">
        <v>4000</v>
      </c>
      <c r="C80" s="90"/>
      <c r="D80" s="90"/>
      <c r="E80" s="90"/>
      <c r="F80" s="137"/>
    </row>
    <row r="81" spans="1:16" s="5" customFormat="1" ht="20.100000000000001" customHeight="1">
      <c r="A81" s="8" t="s">
        <v>319</v>
      </c>
      <c r="B81" s="36">
        <v>4001</v>
      </c>
      <c r="C81" s="90"/>
      <c r="D81" s="90"/>
      <c r="E81" s="90"/>
      <c r="F81" s="137"/>
    </row>
    <row r="82" spans="1:16" s="5" customFormat="1" ht="20.100000000000001" customHeight="1">
      <c r="A82" s="8" t="s">
        <v>320</v>
      </c>
      <c r="B82" s="36">
        <v>4002</v>
      </c>
      <c r="C82" s="90"/>
      <c r="D82" s="90"/>
      <c r="E82" s="90"/>
      <c r="F82" s="137"/>
    </row>
    <row r="83" spans="1:16" s="5" customFormat="1" ht="39" customHeight="1">
      <c r="A83" s="8" t="s">
        <v>339</v>
      </c>
      <c r="B83" s="36">
        <v>4003</v>
      </c>
      <c r="C83" s="139">
        <f>C84+C85</f>
        <v>6000</v>
      </c>
      <c r="D83" s="139">
        <f>D84+D85</f>
        <v>5538.7000000000007</v>
      </c>
      <c r="E83" s="139">
        <f>D83-C83</f>
        <v>-461.29999999999927</v>
      </c>
      <c r="F83" s="136">
        <f>D83/C83*100</f>
        <v>92.311666666666682</v>
      </c>
    </row>
    <row r="84" spans="1:16" s="5" customFormat="1" ht="20.100000000000001" customHeight="1">
      <c r="A84" s="8" t="s">
        <v>319</v>
      </c>
      <c r="B84" s="36">
        <v>4004</v>
      </c>
      <c r="C84" s="94">
        <v>1200</v>
      </c>
      <c r="D84" s="94">
        <v>2203.8000000000002</v>
      </c>
      <c r="E84" s="94">
        <f>D84-C84</f>
        <v>1003.8000000000002</v>
      </c>
      <c r="F84" s="136">
        <f>D84/C84*100</f>
        <v>183.65000000000003</v>
      </c>
    </row>
    <row r="85" spans="1:16" s="5" customFormat="1" ht="20.100000000000001" customHeight="1">
      <c r="A85" s="8" t="s">
        <v>320</v>
      </c>
      <c r="B85" s="36">
        <v>4005</v>
      </c>
      <c r="C85" s="94">
        <v>4800</v>
      </c>
      <c r="D85" s="94">
        <v>3334.9</v>
      </c>
      <c r="E85" s="94">
        <f>D85-C85</f>
        <v>-1465.1</v>
      </c>
      <c r="F85" s="137">
        <f>D85/C85*100</f>
        <v>69.47708333333334</v>
      </c>
    </row>
    <row r="86" spans="1:16" s="5" customFormat="1" ht="19.5" thickBot="1">
      <c r="A86" s="196" t="s">
        <v>113</v>
      </c>
      <c r="B86" s="197"/>
      <c r="C86" s="197"/>
      <c r="D86" s="197"/>
      <c r="E86" s="197"/>
      <c r="F86" s="198"/>
    </row>
    <row r="87" spans="1:16" s="5" customFormat="1" ht="19.5" thickBot="1">
      <c r="A87" s="131" t="s">
        <v>203</v>
      </c>
      <c r="B87" s="138">
        <v>5040</v>
      </c>
      <c r="C87" s="140">
        <f>C43/C29*100</f>
        <v>0</v>
      </c>
      <c r="D87" s="140">
        <f>D43/D34*100</f>
        <v>1.9905577467659099</v>
      </c>
      <c r="E87" s="86">
        <f>D87-C87</f>
        <v>1.9905577467659099</v>
      </c>
      <c r="F87" s="141"/>
    </row>
    <row r="88" spans="1:16" s="5" customFormat="1" ht="19.5" thickBot="1">
      <c r="A88" s="184" t="s">
        <v>181</v>
      </c>
      <c r="B88" s="185"/>
      <c r="C88" s="185"/>
      <c r="D88" s="185"/>
      <c r="E88" s="185"/>
      <c r="F88" s="186"/>
    </row>
    <row r="89" spans="1:16" s="5" customFormat="1" ht="20.100000000000001" customHeight="1">
      <c r="A89" s="131" t="s">
        <v>197</v>
      </c>
      <c r="B89" s="162">
        <v>6000</v>
      </c>
      <c r="C89" s="163">
        <v>8536</v>
      </c>
      <c r="D89" s="163">
        <v>8467.6</v>
      </c>
      <c r="E89" s="164">
        <f>D89-C89</f>
        <v>-68.399999999999636</v>
      </c>
      <c r="F89" s="165">
        <f>D89/C89*100</f>
        <v>99.198687910028113</v>
      </c>
      <c r="H89" s="199" t="s">
        <v>344</v>
      </c>
      <c r="I89" s="199"/>
    </row>
    <row r="90" spans="1:16" s="5" customFormat="1" ht="20.100000000000001" customHeight="1">
      <c r="A90" s="131" t="s">
        <v>198</v>
      </c>
      <c r="B90" s="162">
        <v>6001</v>
      </c>
      <c r="C90" s="163">
        <v>8536</v>
      </c>
      <c r="D90" s="163">
        <v>8467.6</v>
      </c>
      <c r="E90" s="164">
        <f t="shared" ref="E90:E101" si="7">D90-C90</f>
        <v>-68.399999999999636</v>
      </c>
      <c r="F90" s="165">
        <f t="shared" ref="F90:F101" si="8">D90/C90*100</f>
        <v>99.198687910028113</v>
      </c>
      <c r="H90" s="199"/>
      <c r="I90" s="199"/>
    </row>
    <row r="91" spans="1:16" s="5" customFormat="1" ht="20.100000000000001" customHeight="1">
      <c r="A91" s="131" t="s">
        <v>199</v>
      </c>
      <c r="B91" s="162">
        <v>6002</v>
      </c>
      <c r="C91" s="163">
        <v>16898.900000000001</v>
      </c>
      <c r="D91" s="163">
        <v>17521.2</v>
      </c>
      <c r="E91" s="164">
        <f t="shared" si="7"/>
        <v>622.29999999999927</v>
      </c>
      <c r="F91" s="165">
        <f t="shared" si="8"/>
        <v>103.68248820929173</v>
      </c>
      <c r="G91" s="50"/>
      <c r="H91" s="199"/>
      <c r="I91" s="199"/>
    </row>
    <row r="92" spans="1:16" s="5" customFormat="1" ht="20.100000000000001" customHeight="1">
      <c r="A92" s="131" t="s">
        <v>200</v>
      </c>
      <c r="B92" s="162">
        <v>6003</v>
      </c>
      <c r="C92" s="163">
        <v>8363.2999999999993</v>
      </c>
      <c r="D92" s="163">
        <v>9053.6</v>
      </c>
      <c r="E92" s="164">
        <f t="shared" si="7"/>
        <v>690.30000000000109</v>
      </c>
      <c r="F92" s="165">
        <f t="shared" si="8"/>
        <v>108.25391890760825</v>
      </c>
      <c r="G92" s="50"/>
      <c r="H92" s="199"/>
      <c r="I92" s="199"/>
    </row>
    <row r="93" spans="1:16" s="5" customFormat="1" ht="20.100000000000001" customHeight="1">
      <c r="A93" s="44" t="s">
        <v>201</v>
      </c>
      <c r="B93" s="166">
        <v>6010</v>
      </c>
      <c r="C93" s="163">
        <v>2150</v>
      </c>
      <c r="D93" s="163">
        <v>1978.2</v>
      </c>
      <c r="E93" s="164">
        <f t="shared" si="7"/>
        <v>-171.79999999999995</v>
      </c>
      <c r="F93" s="165">
        <f t="shared" si="8"/>
        <v>92.009302325581402</v>
      </c>
      <c r="G93" s="50"/>
      <c r="H93" s="199"/>
      <c r="I93" s="199"/>
      <c r="P93" s="156" t="s">
        <v>342</v>
      </c>
    </row>
    <row r="94" spans="1:16" s="5" customFormat="1">
      <c r="A94" s="44" t="s">
        <v>202</v>
      </c>
      <c r="B94" s="166">
        <v>6011</v>
      </c>
      <c r="C94" s="163">
        <v>0</v>
      </c>
      <c r="D94" s="163">
        <v>1398.5</v>
      </c>
      <c r="E94" s="164">
        <f t="shared" si="7"/>
        <v>1398.5</v>
      </c>
      <c r="F94" s="165"/>
      <c r="G94" s="50"/>
      <c r="H94" s="199"/>
      <c r="I94" s="199"/>
    </row>
    <row r="95" spans="1:16" s="5" customFormat="1" ht="20.100000000000001" customHeight="1">
      <c r="A95" s="43" t="s">
        <v>129</v>
      </c>
      <c r="B95" s="167">
        <v>6020</v>
      </c>
      <c r="C95" s="168">
        <f>C89+C93</f>
        <v>10686</v>
      </c>
      <c r="D95" s="168">
        <v>11844.3</v>
      </c>
      <c r="E95" s="164">
        <f t="shared" si="7"/>
        <v>1158.2999999999993</v>
      </c>
      <c r="F95" s="165">
        <f t="shared" si="8"/>
        <v>110.83941605839416</v>
      </c>
      <c r="G95" s="161"/>
      <c r="H95" s="199"/>
      <c r="I95" s="199"/>
    </row>
    <row r="96" spans="1:16" s="5" customFormat="1" ht="20.100000000000001" customHeight="1">
      <c r="A96" s="44" t="s">
        <v>99</v>
      </c>
      <c r="B96" s="166">
        <v>6030</v>
      </c>
      <c r="C96" s="163"/>
      <c r="D96" s="163"/>
      <c r="E96" s="164">
        <f t="shared" si="7"/>
        <v>0</v>
      </c>
      <c r="F96" s="165"/>
      <c r="G96" s="50"/>
      <c r="H96" s="199"/>
      <c r="I96" s="199"/>
    </row>
    <row r="97" spans="1:9" s="5" customFormat="1" ht="20.100000000000001" customHeight="1">
      <c r="A97" s="44" t="s">
        <v>100</v>
      </c>
      <c r="B97" s="166">
        <v>6040</v>
      </c>
      <c r="C97" s="169">
        <v>685</v>
      </c>
      <c r="D97" s="163">
        <v>1648</v>
      </c>
      <c r="E97" s="164">
        <f t="shared" si="7"/>
        <v>963</v>
      </c>
      <c r="F97" s="165">
        <f t="shared" si="8"/>
        <v>240.58394160583941</v>
      </c>
      <c r="G97" s="50"/>
      <c r="H97" s="199"/>
      <c r="I97" s="199"/>
    </row>
    <row r="98" spans="1:9" s="5" customFormat="1" ht="20.100000000000001" customHeight="1">
      <c r="A98" s="43" t="s">
        <v>130</v>
      </c>
      <c r="B98" s="167">
        <v>6050</v>
      </c>
      <c r="C98" s="168">
        <f>C96+C97</f>
        <v>685</v>
      </c>
      <c r="D98" s="168">
        <v>1648</v>
      </c>
      <c r="E98" s="164">
        <f t="shared" si="7"/>
        <v>963</v>
      </c>
      <c r="F98" s="165">
        <f t="shared" si="8"/>
        <v>240.58394160583941</v>
      </c>
      <c r="G98" s="50"/>
      <c r="H98" s="199"/>
      <c r="I98" s="199"/>
    </row>
    <row r="99" spans="1:9" s="5" customFormat="1" ht="20.100000000000001" customHeight="1">
      <c r="A99" s="44" t="s">
        <v>235</v>
      </c>
      <c r="B99" s="166">
        <v>6060</v>
      </c>
      <c r="C99" s="163"/>
      <c r="D99" s="163"/>
      <c r="E99" s="164">
        <f t="shared" si="7"/>
        <v>0</v>
      </c>
      <c r="F99" s="165"/>
      <c r="H99" s="199"/>
      <c r="I99" s="199"/>
    </row>
    <row r="100" spans="1:9" s="5" customFormat="1">
      <c r="A100" s="44" t="s">
        <v>236</v>
      </c>
      <c r="B100" s="166">
        <v>6070</v>
      </c>
      <c r="C100" s="163"/>
      <c r="D100" s="163"/>
      <c r="E100" s="164">
        <f t="shared" si="7"/>
        <v>0</v>
      </c>
      <c r="F100" s="165"/>
      <c r="H100" s="199"/>
      <c r="I100" s="199"/>
    </row>
    <row r="101" spans="1:9" s="5" customFormat="1" ht="20.100000000000001" customHeight="1" thickBot="1">
      <c r="A101" s="43" t="s">
        <v>92</v>
      </c>
      <c r="B101" s="167">
        <v>6080</v>
      </c>
      <c r="C101" s="168">
        <v>9335</v>
      </c>
      <c r="D101" s="168">
        <v>9625.9</v>
      </c>
      <c r="E101" s="164">
        <f t="shared" si="7"/>
        <v>290.89999999999964</v>
      </c>
      <c r="F101" s="165">
        <f t="shared" si="8"/>
        <v>103.11622924477773</v>
      </c>
      <c r="H101" s="199"/>
      <c r="I101" s="199"/>
    </row>
    <row r="102" spans="1:9" s="5" customFormat="1" ht="19.5" thickBot="1">
      <c r="A102" s="190" t="s">
        <v>182</v>
      </c>
      <c r="B102" s="191"/>
      <c r="C102" s="191"/>
      <c r="D102" s="191"/>
      <c r="E102" s="191"/>
      <c r="F102" s="192"/>
    </row>
    <row r="103" spans="1:9" s="5" customFormat="1" ht="20.100000000000001" customHeight="1">
      <c r="A103" s="132" t="s">
        <v>211</v>
      </c>
      <c r="B103" s="157" t="s">
        <v>183</v>
      </c>
      <c r="C103" s="158"/>
      <c r="D103" s="158"/>
      <c r="E103" s="158">
        <f>D103-C103</f>
        <v>0</v>
      </c>
      <c r="F103" s="71"/>
    </row>
    <row r="104" spans="1:9" s="5" customFormat="1" ht="20.100000000000001" customHeight="1">
      <c r="A104" s="44" t="s">
        <v>237</v>
      </c>
      <c r="B104" s="54" t="s">
        <v>185</v>
      </c>
      <c r="C104" s="159"/>
      <c r="D104" s="159"/>
      <c r="E104" s="158">
        <f t="shared" ref="E104:E110" si="9">D104-C104</f>
        <v>0</v>
      </c>
      <c r="F104" s="71"/>
    </row>
    <row r="105" spans="1:9" s="5" customFormat="1" ht="20.100000000000001" customHeight="1">
      <c r="A105" s="44" t="s">
        <v>238</v>
      </c>
      <c r="B105" s="54" t="s">
        <v>186</v>
      </c>
      <c r="C105" s="159"/>
      <c r="D105" s="159"/>
      <c r="E105" s="158">
        <f t="shared" si="9"/>
        <v>0</v>
      </c>
      <c r="F105" s="71"/>
    </row>
    <row r="106" spans="1:9" s="5" customFormat="1" ht="20.100000000000001" customHeight="1">
      <c r="A106" s="44" t="s">
        <v>239</v>
      </c>
      <c r="B106" s="54" t="s">
        <v>187</v>
      </c>
      <c r="C106" s="159"/>
      <c r="D106" s="159"/>
      <c r="E106" s="158">
        <f t="shared" si="9"/>
        <v>0</v>
      </c>
      <c r="F106" s="71"/>
    </row>
    <row r="107" spans="1:9" s="5" customFormat="1" ht="20.100000000000001" customHeight="1">
      <c r="A107" s="43" t="s">
        <v>212</v>
      </c>
      <c r="B107" s="83" t="s">
        <v>184</v>
      </c>
      <c r="C107" s="52"/>
      <c r="D107" s="52"/>
      <c r="E107" s="158">
        <f t="shared" si="9"/>
        <v>0</v>
      </c>
      <c r="F107" s="71"/>
    </row>
    <row r="108" spans="1:9" s="5" customFormat="1" ht="20.100000000000001" customHeight="1">
      <c r="A108" s="44" t="s">
        <v>237</v>
      </c>
      <c r="B108" s="54" t="s">
        <v>188</v>
      </c>
      <c r="C108" s="159"/>
      <c r="D108" s="159"/>
      <c r="E108" s="158">
        <f t="shared" si="9"/>
        <v>0</v>
      </c>
      <c r="F108" s="71"/>
    </row>
    <row r="109" spans="1:9" s="5" customFormat="1" ht="20.100000000000001" customHeight="1">
      <c r="A109" s="44" t="s">
        <v>238</v>
      </c>
      <c r="B109" s="54" t="s">
        <v>189</v>
      </c>
      <c r="C109" s="159"/>
      <c r="D109" s="159"/>
      <c r="E109" s="158">
        <f t="shared" si="9"/>
        <v>0</v>
      </c>
      <c r="F109" s="71"/>
    </row>
    <row r="110" spans="1:9" s="5" customFormat="1" ht="20.100000000000001" customHeight="1" thickBot="1">
      <c r="A110" s="53" t="s">
        <v>239</v>
      </c>
      <c r="B110" s="55" t="s">
        <v>190</v>
      </c>
      <c r="C110" s="159"/>
      <c r="D110" s="159"/>
      <c r="E110" s="158">
        <f t="shared" si="9"/>
        <v>0</v>
      </c>
      <c r="F110" s="71"/>
    </row>
    <row r="111" spans="1:9" s="5" customFormat="1" ht="19.5" thickBot="1">
      <c r="A111" s="184" t="s">
        <v>191</v>
      </c>
      <c r="B111" s="185"/>
      <c r="C111" s="185"/>
      <c r="D111" s="185"/>
      <c r="E111" s="185"/>
      <c r="F111" s="186"/>
    </row>
    <row r="112" spans="1:9" s="5" customFormat="1" ht="51" customHeight="1">
      <c r="A112" s="170" t="s">
        <v>285</v>
      </c>
      <c r="B112" s="83" t="s">
        <v>192</v>
      </c>
      <c r="C112" s="52">
        <f>SUM(C113:C114)</f>
        <v>191</v>
      </c>
      <c r="D112" s="52">
        <f>SUM(D113:D114)</f>
        <v>194</v>
      </c>
      <c r="E112" s="52">
        <f t="shared" ref="E112:E117" si="10">D112-C112</f>
        <v>3</v>
      </c>
      <c r="F112" s="71">
        <f>D112/C112*100</f>
        <v>101.57068062827226</v>
      </c>
      <c r="G112" s="160"/>
    </row>
    <row r="113" spans="1:7" s="5" customFormat="1" ht="26.45" customHeight="1">
      <c r="A113" s="171" t="s">
        <v>355</v>
      </c>
      <c r="B113" s="54" t="s">
        <v>193</v>
      </c>
      <c r="C113" s="49">
        <v>30</v>
      </c>
      <c r="D113" s="49">
        <v>27</v>
      </c>
      <c r="E113" s="49">
        <f>D113-C113</f>
        <v>-3</v>
      </c>
      <c r="F113" s="141">
        <f>D113/C113*100</f>
        <v>90</v>
      </c>
    </row>
    <row r="114" spans="1:7" s="5" customFormat="1" ht="27" customHeight="1">
      <c r="A114" s="171" t="s">
        <v>356</v>
      </c>
      <c r="B114" s="54" t="s">
        <v>194</v>
      </c>
      <c r="C114" s="49">
        <v>161</v>
      </c>
      <c r="D114" s="49">
        <v>167</v>
      </c>
      <c r="E114" s="49">
        <f>D114-C114</f>
        <v>6</v>
      </c>
      <c r="F114" s="141">
        <f>D114/C114*100</f>
        <v>103.72670807453417</v>
      </c>
    </row>
    <row r="115" spans="1:7" s="5" customFormat="1" ht="20.100000000000001" customHeight="1">
      <c r="A115" s="43" t="s">
        <v>353</v>
      </c>
      <c r="B115" s="83" t="s">
        <v>351</v>
      </c>
      <c r="C115" s="86">
        <f>C49</f>
        <v>31400</v>
      </c>
      <c r="D115" s="86">
        <f>SUM(D116:D117)</f>
        <v>30516.3</v>
      </c>
      <c r="E115" s="52">
        <f t="shared" si="10"/>
        <v>-883.70000000000073</v>
      </c>
      <c r="F115" s="71">
        <f>D115/C115*100</f>
        <v>97.185668789808915</v>
      </c>
    </row>
    <row r="116" spans="1:7" s="5" customFormat="1" ht="31.15" customHeight="1">
      <c r="A116" s="171" t="s">
        <v>355</v>
      </c>
      <c r="B116" s="54" t="s">
        <v>354</v>
      </c>
      <c r="C116" s="91">
        <v>5415</v>
      </c>
      <c r="D116" s="91">
        <v>4353.8</v>
      </c>
      <c r="E116" s="49">
        <f t="shared" si="10"/>
        <v>-1061.1999999999998</v>
      </c>
      <c r="F116" s="141"/>
      <c r="G116" s="144"/>
    </row>
    <row r="117" spans="1:7" s="5" customFormat="1" ht="22.15" customHeight="1">
      <c r="A117" s="171" t="s">
        <v>356</v>
      </c>
      <c r="B117" s="54" t="s">
        <v>352</v>
      </c>
      <c r="C117" s="91">
        <v>25585</v>
      </c>
      <c r="D117" s="91">
        <v>26162.5</v>
      </c>
      <c r="E117" s="49">
        <f t="shared" si="10"/>
        <v>577.5</v>
      </c>
      <c r="F117" s="141"/>
    </row>
    <row r="118" spans="1:7" s="5" customFormat="1" ht="37.5">
      <c r="A118" s="43" t="s">
        <v>281</v>
      </c>
      <c r="B118" s="83" t="s">
        <v>195</v>
      </c>
      <c r="C118" s="52">
        <f>C115/C112/12*1000</f>
        <v>13699.825479930192</v>
      </c>
      <c r="D118" s="52">
        <f>D115/D112/12*1000</f>
        <v>13108.376288659792</v>
      </c>
      <c r="E118" s="52">
        <f>D118-C118</f>
        <v>-591.44919127039975</v>
      </c>
      <c r="F118" s="71">
        <f>D118/C118*100</f>
        <v>95.682797622956201</v>
      </c>
      <c r="G118" s="135"/>
    </row>
    <row r="119" spans="1:7" s="5" customFormat="1" ht="27.6" customHeight="1">
      <c r="A119" s="171" t="s">
        <v>355</v>
      </c>
      <c r="B119" s="54" t="s">
        <v>324</v>
      </c>
      <c r="C119" s="49">
        <f>C116*1000/C113/12</f>
        <v>15041.666666666666</v>
      </c>
      <c r="D119" s="49">
        <f>D116*1000/D113/12</f>
        <v>13437.654320987655</v>
      </c>
      <c r="E119" s="49">
        <f>D119-C119</f>
        <v>-1604.0123456790116</v>
      </c>
      <c r="F119" s="141"/>
    </row>
    <row r="120" spans="1:7" s="5" customFormat="1" ht="25.9" customHeight="1">
      <c r="A120" s="171" t="s">
        <v>356</v>
      </c>
      <c r="B120" s="54" t="s">
        <v>325</v>
      </c>
      <c r="C120" s="49">
        <f>C117*1000/C114/12</f>
        <v>13242.753623188406</v>
      </c>
      <c r="D120" s="49">
        <f>D117*1000/D114/12</f>
        <v>13055.139720558882</v>
      </c>
      <c r="E120" s="49">
        <f>D120-C120</f>
        <v>-187.61390262952409</v>
      </c>
      <c r="F120" s="141"/>
    </row>
    <row r="121" spans="1:7" s="5" customFormat="1" ht="20.100000000000001" customHeight="1">
      <c r="A121" s="16"/>
      <c r="B121" s="67"/>
      <c r="C121" s="69"/>
      <c r="D121" s="69"/>
      <c r="E121" s="69"/>
      <c r="F121" s="70"/>
    </row>
    <row r="122" spans="1:7" s="5" customFormat="1" ht="20.100000000000001" customHeight="1">
      <c r="A122" s="16"/>
      <c r="B122" s="67"/>
      <c r="C122" s="69"/>
      <c r="D122" s="69"/>
      <c r="E122" s="69"/>
      <c r="F122" s="70"/>
    </row>
    <row r="123" spans="1:7">
      <c r="A123" s="37"/>
    </row>
    <row r="124" spans="1:7" ht="18.75" customHeight="1">
      <c r="A124" s="123" t="s">
        <v>346</v>
      </c>
      <c r="C124" s="84"/>
      <c r="D124" s="3"/>
      <c r="E124" s="200" t="s">
        <v>345</v>
      </c>
      <c r="F124" s="200"/>
    </row>
    <row r="125" spans="1:7" s="2" customFormat="1" ht="20.100000000000001" customHeight="1">
      <c r="A125" s="42" t="s">
        <v>347</v>
      </c>
      <c r="B125" s="3"/>
      <c r="C125" s="176"/>
      <c r="D125" s="176"/>
      <c r="E125" s="201" t="s">
        <v>348</v>
      </c>
      <c r="F125" s="201"/>
      <c r="G125" s="4"/>
    </row>
    <row r="126" spans="1:7">
      <c r="A126" s="37"/>
    </row>
    <row r="127" spans="1:7">
      <c r="A127" s="37"/>
    </row>
    <row r="128" spans="1:7">
      <c r="A128" s="37"/>
    </row>
    <row r="129" spans="1:6">
      <c r="A129" s="37"/>
    </row>
    <row r="130" spans="1:6">
      <c r="A130" s="37"/>
      <c r="B130" s="3"/>
      <c r="C130" s="3"/>
      <c r="D130" s="3"/>
      <c r="E130" s="3"/>
      <c r="F130" s="3"/>
    </row>
    <row r="131" spans="1:6">
      <c r="A131" s="37"/>
      <c r="B131" s="3"/>
      <c r="C131" s="3"/>
      <c r="D131" s="3"/>
      <c r="E131" s="3"/>
      <c r="F131" s="3"/>
    </row>
    <row r="132" spans="1:6">
      <c r="A132" s="37"/>
      <c r="B132" s="3"/>
      <c r="C132" s="3"/>
      <c r="D132" s="3"/>
      <c r="E132" s="3"/>
      <c r="F132" s="3"/>
    </row>
    <row r="133" spans="1:6">
      <c r="A133" s="37"/>
      <c r="B133" s="3"/>
      <c r="C133" s="3"/>
      <c r="D133" s="3"/>
      <c r="E133" s="3"/>
      <c r="F133" s="3"/>
    </row>
    <row r="134" spans="1:6">
      <c r="A134" s="37"/>
      <c r="B134" s="3"/>
      <c r="C134" s="3"/>
      <c r="D134" s="3"/>
      <c r="E134" s="3"/>
      <c r="F134" s="3"/>
    </row>
    <row r="135" spans="1:6">
      <c r="A135" s="37"/>
      <c r="B135" s="3"/>
      <c r="C135" s="3"/>
      <c r="D135" s="3"/>
      <c r="E135" s="3"/>
      <c r="F135" s="3"/>
    </row>
    <row r="136" spans="1:6">
      <c r="A136" s="37"/>
      <c r="B136" s="3"/>
      <c r="C136" s="3"/>
      <c r="D136" s="3"/>
      <c r="E136" s="3"/>
      <c r="F136" s="3"/>
    </row>
    <row r="137" spans="1:6">
      <c r="A137" s="37"/>
      <c r="B137" s="3"/>
      <c r="C137" s="3"/>
      <c r="D137" s="3"/>
      <c r="E137" s="3"/>
      <c r="F137" s="3"/>
    </row>
    <row r="138" spans="1:6">
      <c r="A138" s="37"/>
      <c r="B138" s="3"/>
      <c r="C138" s="3"/>
      <c r="D138" s="3"/>
      <c r="E138" s="3"/>
      <c r="F138" s="3"/>
    </row>
    <row r="139" spans="1:6">
      <c r="A139" s="37"/>
      <c r="B139" s="3"/>
      <c r="C139" s="3"/>
      <c r="D139" s="3"/>
      <c r="E139" s="3"/>
      <c r="F139" s="3"/>
    </row>
    <row r="140" spans="1:6">
      <c r="A140" s="37"/>
      <c r="B140" s="3"/>
      <c r="C140" s="3"/>
      <c r="D140" s="3"/>
      <c r="E140" s="3"/>
      <c r="F140" s="3"/>
    </row>
    <row r="141" spans="1:6">
      <c r="A141" s="37"/>
      <c r="B141" s="3"/>
      <c r="C141" s="3"/>
      <c r="D141" s="3"/>
      <c r="E141" s="3"/>
      <c r="F141" s="3"/>
    </row>
    <row r="142" spans="1:6">
      <c r="A142" s="37"/>
      <c r="B142" s="3"/>
      <c r="C142" s="3"/>
      <c r="D142" s="3"/>
      <c r="E142" s="3"/>
      <c r="F142" s="3"/>
    </row>
    <row r="143" spans="1:6">
      <c r="A143" s="37"/>
      <c r="B143" s="3"/>
      <c r="C143" s="3"/>
      <c r="D143" s="3"/>
      <c r="E143" s="3"/>
      <c r="F143" s="3"/>
    </row>
    <row r="144" spans="1:6">
      <c r="A144" s="37"/>
      <c r="B144" s="3"/>
      <c r="C144" s="3"/>
      <c r="D144" s="3"/>
      <c r="E144" s="3"/>
      <c r="F144" s="3"/>
    </row>
    <row r="145" spans="1:6">
      <c r="A145" s="37"/>
      <c r="B145" s="3"/>
      <c r="C145" s="3"/>
      <c r="D145" s="3"/>
      <c r="E145" s="3"/>
      <c r="F145" s="3"/>
    </row>
    <row r="146" spans="1:6">
      <c r="A146" s="37"/>
      <c r="B146" s="3"/>
      <c r="C146" s="3"/>
      <c r="D146" s="3"/>
      <c r="E146" s="3"/>
      <c r="F146" s="3"/>
    </row>
    <row r="147" spans="1:6">
      <c r="A147" s="37"/>
      <c r="B147" s="3"/>
      <c r="C147" s="3"/>
      <c r="D147" s="3"/>
      <c r="E147" s="3"/>
      <c r="F147" s="3"/>
    </row>
    <row r="148" spans="1:6">
      <c r="A148" s="37"/>
      <c r="B148" s="3"/>
      <c r="C148" s="3"/>
      <c r="D148" s="3"/>
      <c r="E148" s="3"/>
      <c r="F148" s="3"/>
    </row>
    <row r="149" spans="1:6">
      <c r="A149" s="37"/>
      <c r="B149" s="3"/>
      <c r="C149" s="3"/>
      <c r="D149" s="3"/>
      <c r="E149" s="3"/>
      <c r="F149" s="3"/>
    </row>
    <row r="150" spans="1:6">
      <c r="A150" s="37"/>
      <c r="B150" s="3"/>
      <c r="C150" s="3"/>
      <c r="D150" s="3"/>
      <c r="E150" s="3"/>
      <c r="F150" s="3"/>
    </row>
    <row r="151" spans="1:6">
      <c r="A151" s="37"/>
      <c r="B151" s="3"/>
      <c r="C151" s="3"/>
      <c r="D151" s="3"/>
      <c r="E151" s="3"/>
      <c r="F151" s="3"/>
    </row>
    <row r="152" spans="1:6">
      <c r="A152" s="37"/>
      <c r="B152" s="3"/>
      <c r="C152" s="3"/>
      <c r="D152" s="3"/>
      <c r="E152" s="3"/>
      <c r="F152" s="3"/>
    </row>
    <row r="153" spans="1:6">
      <c r="A153" s="37"/>
      <c r="B153" s="3"/>
      <c r="C153" s="3"/>
      <c r="D153" s="3"/>
      <c r="E153" s="3"/>
      <c r="F153" s="3"/>
    </row>
    <row r="154" spans="1:6">
      <c r="A154" s="37"/>
      <c r="B154" s="3"/>
      <c r="C154" s="3"/>
      <c r="D154" s="3"/>
      <c r="E154" s="3"/>
      <c r="F154" s="3"/>
    </row>
    <row r="155" spans="1:6">
      <c r="A155" s="37"/>
      <c r="B155" s="3"/>
      <c r="C155" s="3"/>
      <c r="D155" s="3"/>
      <c r="E155" s="3"/>
      <c r="F155" s="3"/>
    </row>
    <row r="156" spans="1:6">
      <c r="A156" s="37"/>
      <c r="B156" s="3"/>
      <c r="C156" s="3"/>
      <c r="D156" s="3"/>
      <c r="E156" s="3"/>
      <c r="F156" s="3"/>
    </row>
    <row r="157" spans="1:6">
      <c r="A157" s="37"/>
      <c r="B157" s="3"/>
      <c r="C157" s="3"/>
      <c r="D157" s="3"/>
      <c r="E157" s="3"/>
      <c r="F157" s="3"/>
    </row>
    <row r="158" spans="1:6">
      <c r="A158" s="37"/>
      <c r="B158" s="3"/>
      <c r="C158" s="3"/>
      <c r="D158" s="3"/>
      <c r="E158" s="3"/>
      <c r="F158" s="3"/>
    </row>
    <row r="159" spans="1:6">
      <c r="A159" s="37"/>
      <c r="B159" s="3"/>
      <c r="C159" s="3"/>
      <c r="D159" s="3"/>
      <c r="E159" s="3"/>
      <c r="F159" s="3"/>
    </row>
    <row r="160" spans="1:6">
      <c r="A160" s="37"/>
      <c r="B160" s="3"/>
      <c r="C160" s="3"/>
      <c r="D160" s="3"/>
      <c r="E160" s="3"/>
      <c r="F160" s="3"/>
    </row>
    <row r="161" spans="1:6">
      <c r="A161" s="37"/>
      <c r="B161" s="3"/>
      <c r="C161" s="3"/>
      <c r="D161" s="3"/>
      <c r="E161" s="3"/>
      <c r="F161" s="3"/>
    </row>
    <row r="162" spans="1:6">
      <c r="A162" s="37"/>
      <c r="B162" s="3"/>
      <c r="C162" s="3"/>
      <c r="D162" s="3"/>
      <c r="E162" s="3"/>
      <c r="F162" s="3"/>
    </row>
    <row r="163" spans="1:6">
      <c r="A163" s="37"/>
      <c r="B163" s="3"/>
      <c r="C163" s="3"/>
      <c r="D163" s="3"/>
      <c r="E163" s="3"/>
      <c r="F163" s="3"/>
    </row>
    <row r="164" spans="1:6">
      <c r="A164" s="37"/>
      <c r="B164" s="3"/>
      <c r="C164" s="3"/>
      <c r="D164" s="3"/>
      <c r="E164" s="3"/>
      <c r="F164" s="3"/>
    </row>
    <row r="165" spans="1:6">
      <c r="A165" s="37"/>
      <c r="B165" s="3"/>
      <c r="C165" s="3"/>
      <c r="D165" s="3"/>
      <c r="E165" s="3"/>
      <c r="F165" s="3"/>
    </row>
    <row r="166" spans="1:6">
      <c r="A166" s="37"/>
      <c r="B166" s="3"/>
      <c r="C166" s="3"/>
      <c r="D166" s="3"/>
      <c r="E166" s="3"/>
      <c r="F166" s="3"/>
    </row>
    <row r="167" spans="1:6">
      <c r="A167" s="37"/>
      <c r="B167" s="3"/>
      <c r="C167" s="3"/>
      <c r="D167" s="3"/>
      <c r="E167" s="3"/>
      <c r="F167" s="3"/>
    </row>
    <row r="168" spans="1:6">
      <c r="A168" s="37"/>
      <c r="B168" s="3"/>
      <c r="C168" s="3"/>
      <c r="D168" s="3"/>
      <c r="E168" s="3"/>
      <c r="F168" s="3"/>
    </row>
    <row r="169" spans="1:6">
      <c r="A169" s="37"/>
      <c r="B169" s="3"/>
      <c r="C169" s="3"/>
      <c r="D169" s="3"/>
      <c r="E169" s="3"/>
      <c r="F169" s="3"/>
    </row>
    <row r="170" spans="1:6">
      <c r="A170" s="37"/>
      <c r="B170" s="3"/>
      <c r="C170" s="3"/>
      <c r="D170" s="3"/>
      <c r="E170" s="3"/>
      <c r="F170" s="3"/>
    </row>
    <row r="171" spans="1:6">
      <c r="A171" s="37"/>
      <c r="B171" s="3"/>
      <c r="C171" s="3"/>
      <c r="D171" s="3"/>
      <c r="E171" s="3"/>
      <c r="F171" s="3"/>
    </row>
    <row r="172" spans="1:6">
      <c r="A172" s="37"/>
      <c r="B172" s="3"/>
      <c r="C172" s="3"/>
      <c r="D172" s="3"/>
      <c r="E172" s="3"/>
      <c r="F172" s="3"/>
    </row>
    <row r="173" spans="1:6">
      <c r="A173" s="37"/>
      <c r="B173" s="3"/>
      <c r="C173" s="3"/>
      <c r="D173" s="3"/>
      <c r="E173" s="3"/>
      <c r="F173" s="3"/>
    </row>
    <row r="174" spans="1:6">
      <c r="A174" s="37"/>
      <c r="B174" s="3"/>
      <c r="C174" s="3"/>
      <c r="D174" s="3"/>
      <c r="E174" s="3"/>
      <c r="F174" s="3"/>
    </row>
    <row r="175" spans="1:6">
      <c r="A175" s="37"/>
      <c r="B175" s="3"/>
      <c r="C175" s="3"/>
      <c r="D175" s="3"/>
      <c r="E175" s="3"/>
      <c r="F175" s="3"/>
    </row>
    <row r="176" spans="1:6">
      <c r="A176" s="37"/>
      <c r="B176" s="3"/>
      <c r="C176" s="3"/>
      <c r="D176" s="3"/>
      <c r="E176" s="3"/>
      <c r="F176" s="3"/>
    </row>
    <row r="177" spans="1:6">
      <c r="A177" s="37"/>
      <c r="B177" s="3"/>
      <c r="C177" s="3"/>
      <c r="D177" s="3"/>
      <c r="E177" s="3"/>
      <c r="F177" s="3"/>
    </row>
    <row r="178" spans="1:6">
      <c r="A178" s="37"/>
      <c r="B178" s="3"/>
      <c r="C178" s="3"/>
      <c r="D178" s="3"/>
      <c r="E178" s="3"/>
      <c r="F178" s="3"/>
    </row>
    <row r="179" spans="1:6">
      <c r="A179" s="37"/>
      <c r="B179" s="3"/>
      <c r="C179" s="3"/>
      <c r="D179" s="3"/>
      <c r="E179" s="3"/>
      <c r="F179" s="3"/>
    </row>
    <row r="180" spans="1:6">
      <c r="A180" s="37"/>
      <c r="B180" s="3"/>
      <c r="C180" s="3"/>
      <c r="D180" s="3"/>
      <c r="E180" s="3"/>
      <c r="F180" s="3"/>
    </row>
    <row r="181" spans="1:6">
      <c r="A181" s="37"/>
      <c r="B181" s="3"/>
      <c r="C181" s="3"/>
      <c r="D181" s="3"/>
      <c r="E181" s="3"/>
      <c r="F181" s="3"/>
    </row>
    <row r="182" spans="1:6">
      <c r="A182" s="37"/>
      <c r="B182" s="3"/>
      <c r="C182" s="3"/>
      <c r="D182" s="3"/>
      <c r="E182" s="3"/>
      <c r="F182" s="3"/>
    </row>
    <row r="183" spans="1:6">
      <c r="A183" s="37"/>
      <c r="B183" s="3"/>
      <c r="C183" s="3"/>
      <c r="D183" s="3"/>
      <c r="E183" s="3"/>
      <c r="F183" s="3"/>
    </row>
    <row r="184" spans="1:6">
      <c r="A184" s="37"/>
      <c r="B184" s="3"/>
      <c r="C184" s="3"/>
      <c r="D184" s="3"/>
      <c r="E184" s="3"/>
      <c r="F184" s="3"/>
    </row>
    <row r="185" spans="1:6">
      <c r="A185" s="37"/>
      <c r="B185" s="3"/>
      <c r="C185" s="3"/>
      <c r="D185" s="3"/>
      <c r="E185" s="3"/>
      <c r="F185" s="3"/>
    </row>
    <row r="186" spans="1:6">
      <c r="A186" s="37"/>
      <c r="B186" s="3"/>
      <c r="C186" s="3"/>
      <c r="D186" s="3"/>
      <c r="E186" s="3"/>
      <c r="F186" s="3"/>
    </row>
    <row r="187" spans="1:6">
      <c r="A187" s="37"/>
      <c r="B187" s="3"/>
      <c r="C187" s="3"/>
      <c r="D187" s="3"/>
      <c r="E187" s="3"/>
      <c r="F187" s="3"/>
    </row>
    <row r="188" spans="1:6">
      <c r="A188" s="37"/>
      <c r="B188" s="3"/>
      <c r="C188" s="3"/>
      <c r="D188" s="3"/>
      <c r="E188" s="3"/>
      <c r="F188" s="3"/>
    </row>
    <row r="189" spans="1:6">
      <c r="A189" s="37"/>
      <c r="B189" s="3"/>
      <c r="C189" s="3"/>
      <c r="D189" s="3"/>
      <c r="E189" s="3"/>
      <c r="F189" s="3"/>
    </row>
    <row r="190" spans="1:6">
      <c r="A190" s="37"/>
      <c r="B190" s="3"/>
      <c r="C190" s="3"/>
      <c r="D190" s="3"/>
      <c r="E190" s="3"/>
      <c r="F190" s="3"/>
    </row>
    <row r="191" spans="1:6">
      <c r="A191" s="37"/>
      <c r="B191" s="3"/>
      <c r="C191" s="3"/>
      <c r="D191" s="3"/>
      <c r="E191" s="3"/>
      <c r="F191" s="3"/>
    </row>
    <row r="192" spans="1:6">
      <c r="A192" s="37"/>
      <c r="B192" s="3"/>
      <c r="C192" s="3"/>
      <c r="D192" s="3"/>
      <c r="E192" s="3"/>
      <c r="F192" s="3"/>
    </row>
    <row r="193" spans="1:6">
      <c r="A193" s="37"/>
      <c r="B193" s="3"/>
      <c r="C193" s="3"/>
      <c r="D193" s="3"/>
      <c r="E193" s="3"/>
      <c r="F193" s="3"/>
    </row>
    <row r="194" spans="1:6">
      <c r="A194" s="37"/>
      <c r="B194" s="3"/>
      <c r="C194" s="3"/>
      <c r="D194" s="3"/>
      <c r="E194" s="3"/>
      <c r="F194" s="3"/>
    </row>
    <row r="195" spans="1:6">
      <c r="A195" s="37"/>
      <c r="B195" s="3"/>
      <c r="C195" s="3"/>
      <c r="D195" s="3"/>
      <c r="E195" s="3"/>
      <c r="F195" s="3"/>
    </row>
    <row r="196" spans="1:6">
      <c r="A196" s="37"/>
      <c r="B196" s="3"/>
      <c r="C196" s="3"/>
      <c r="D196" s="3"/>
      <c r="E196" s="3"/>
      <c r="F196" s="3"/>
    </row>
    <row r="197" spans="1:6">
      <c r="A197" s="37"/>
      <c r="B197" s="3"/>
      <c r="C197" s="3"/>
      <c r="D197" s="3"/>
      <c r="E197" s="3"/>
      <c r="F197" s="3"/>
    </row>
    <row r="198" spans="1:6">
      <c r="A198" s="37"/>
      <c r="B198" s="3"/>
      <c r="C198" s="3"/>
      <c r="D198" s="3"/>
      <c r="E198" s="3"/>
      <c r="F198" s="3"/>
    </row>
    <row r="199" spans="1:6">
      <c r="A199" s="37"/>
      <c r="B199" s="3"/>
      <c r="C199" s="3"/>
      <c r="D199" s="3"/>
      <c r="E199" s="3"/>
      <c r="F199" s="3"/>
    </row>
    <row r="200" spans="1:6">
      <c r="A200" s="37"/>
      <c r="B200" s="3"/>
      <c r="C200" s="3"/>
      <c r="D200" s="3"/>
      <c r="E200" s="3"/>
      <c r="F200" s="3"/>
    </row>
    <row r="201" spans="1:6">
      <c r="A201" s="37"/>
      <c r="B201" s="3"/>
      <c r="C201" s="3"/>
      <c r="D201" s="3"/>
      <c r="E201" s="3"/>
      <c r="F201" s="3"/>
    </row>
    <row r="202" spans="1:6">
      <c r="A202" s="37"/>
      <c r="B202" s="3"/>
      <c r="C202" s="3"/>
      <c r="D202" s="3"/>
      <c r="E202" s="3"/>
      <c r="F202" s="3"/>
    </row>
    <row r="203" spans="1:6">
      <c r="A203" s="37"/>
      <c r="B203" s="3"/>
      <c r="C203" s="3"/>
      <c r="D203" s="3"/>
      <c r="E203" s="3"/>
      <c r="F203" s="3"/>
    </row>
    <row r="204" spans="1:6">
      <c r="A204" s="37"/>
      <c r="B204" s="3"/>
      <c r="C204" s="3"/>
      <c r="D204" s="3"/>
      <c r="E204" s="3"/>
      <c r="F204" s="3"/>
    </row>
    <row r="205" spans="1:6">
      <c r="A205" s="37"/>
      <c r="B205" s="3"/>
      <c r="C205" s="3"/>
      <c r="D205" s="3"/>
      <c r="E205" s="3"/>
      <c r="F205" s="3"/>
    </row>
    <row r="206" spans="1:6">
      <c r="A206" s="37"/>
      <c r="B206" s="3"/>
      <c r="C206" s="3"/>
      <c r="D206" s="3"/>
      <c r="E206" s="3"/>
      <c r="F206" s="3"/>
    </row>
    <row r="207" spans="1:6">
      <c r="A207" s="37"/>
      <c r="B207" s="3"/>
      <c r="C207" s="3"/>
      <c r="D207" s="3"/>
      <c r="E207" s="3"/>
      <c r="F207" s="3"/>
    </row>
    <row r="208" spans="1:6">
      <c r="A208" s="37"/>
      <c r="B208" s="3"/>
      <c r="C208" s="3"/>
      <c r="D208" s="3"/>
      <c r="E208" s="3"/>
      <c r="F208" s="3"/>
    </row>
    <row r="209" spans="1:6">
      <c r="A209" s="37"/>
      <c r="B209" s="3"/>
      <c r="C209" s="3"/>
      <c r="D209" s="3"/>
      <c r="E209" s="3"/>
      <c r="F209" s="3"/>
    </row>
    <row r="210" spans="1:6">
      <c r="A210" s="37"/>
      <c r="B210" s="3"/>
      <c r="C210" s="3"/>
      <c r="D210" s="3"/>
      <c r="E210" s="3"/>
      <c r="F210" s="3"/>
    </row>
    <row r="211" spans="1:6">
      <c r="A211" s="37"/>
      <c r="B211" s="3"/>
      <c r="C211" s="3"/>
      <c r="D211" s="3"/>
      <c r="E211" s="3"/>
      <c r="F211" s="3"/>
    </row>
    <row r="212" spans="1:6">
      <c r="A212" s="37"/>
      <c r="B212" s="3"/>
      <c r="C212" s="3"/>
      <c r="D212" s="3"/>
      <c r="E212" s="3"/>
      <c r="F212" s="3"/>
    </row>
    <row r="213" spans="1:6">
      <c r="A213" s="37"/>
      <c r="B213" s="3"/>
      <c r="C213" s="3"/>
      <c r="D213" s="3"/>
      <c r="E213" s="3"/>
      <c r="F213" s="3"/>
    </row>
    <row r="214" spans="1:6">
      <c r="A214" s="37"/>
      <c r="B214" s="3"/>
      <c r="C214" s="3"/>
      <c r="D214" s="3"/>
      <c r="E214" s="3"/>
      <c r="F214" s="3"/>
    </row>
    <row r="215" spans="1:6">
      <c r="A215" s="37"/>
      <c r="B215" s="3"/>
      <c r="C215" s="3"/>
      <c r="D215" s="3"/>
      <c r="E215" s="3"/>
      <c r="F215" s="3"/>
    </row>
    <row r="216" spans="1:6">
      <c r="A216" s="37"/>
      <c r="B216" s="3"/>
      <c r="C216" s="3"/>
      <c r="D216" s="3"/>
      <c r="E216" s="3"/>
      <c r="F216" s="3"/>
    </row>
    <row r="217" spans="1:6">
      <c r="A217" s="37"/>
      <c r="B217" s="3"/>
      <c r="C217" s="3"/>
      <c r="D217" s="3"/>
      <c r="E217" s="3"/>
      <c r="F217" s="3"/>
    </row>
    <row r="218" spans="1:6">
      <c r="A218" s="37"/>
      <c r="B218" s="3"/>
      <c r="C218" s="3"/>
      <c r="D218" s="3"/>
      <c r="E218" s="3"/>
      <c r="F218" s="3"/>
    </row>
    <row r="219" spans="1:6">
      <c r="A219" s="37"/>
      <c r="B219" s="3"/>
      <c r="C219" s="3"/>
      <c r="D219" s="3"/>
      <c r="E219" s="3"/>
      <c r="F219" s="3"/>
    </row>
    <row r="220" spans="1:6">
      <c r="A220" s="37"/>
      <c r="B220" s="3"/>
      <c r="C220" s="3"/>
      <c r="D220" s="3"/>
      <c r="E220" s="3"/>
      <c r="F220" s="3"/>
    </row>
    <row r="221" spans="1:6">
      <c r="A221" s="37"/>
      <c r="B221" s="3"/>
      <c r="C221" s="3"/>
      <c r="D221" s="3"/>
      <c r="E221" s="3"/>
      <c r="F221" s="3"/>
    </row>
    <row r="222" spans="1:6">
      <c r="A222" s="37"/>
      <c r="B222" s="3"/>
      <c r="C222" s="3"/>
      <c r="D222" s="3"/>
      <c r="E222" s="3"/>
      <c r="F222" s="3"/>
    </row>
    <row r="223" spans="1:6">
      <c r="A223" s="37"/>
      <c r="B223" s="3"/>
      <c r="C223" s="3"/>
      <c r="D223" s="3"/>
      <c r="E223" s="3"/>
      <c r="F223" s="3"/>
    </row>
    <row r="224" spans="1:6">
      <c r="A224" s="37"/>
      <c r="B224" s="3"/>
      <c r="C224" s="3"/>
      <c r="D224" s="3"/>
      <c r="E224" s="3"/>
      <c r="F224" s="3"/>
    </row>
    <row r="225" spans="1:6">
      <c r="A225" s="37"/>
      <c r="B225" s="3"/>
      <c r="C225" s="3"/>
      <c r="D225" s="3"/>
      <c r="E225" s="3"/>
      <c r="F225" s="3"/>
    </row>
    <row r="226" spans="1:6">
      <c r="A226" s="37"/>
      <c r="B226" s="3"/>
      <c r="C226" s="3"/>
      <c r="D226" s="3"/>
      <c r="E226" s="3"/>
      <c r="F226" s="3"/>
    </row>
    <row r="227" spans="1:6">
      <c r="A227" s="37"/>
      <c r="B227" s="3"/>
      <c r="C227" s="3"/>
      <c r="D227" s="3"/>
      <c r="E227" s="3"/>
      <c r="F227" s="3"/>
    </row>
    <row r="228" spans="1:6">
      <c r="A228" s="37"/>
      <c r="B228" s="3"/>
      <c r="C228" s="3"/>
      <c r="D228" s="3"/>
      <c r="E228" s="3"/>
      <c r="F228" s="3"/>
    </row>
    <row r="229" spans="1:6">
      <c r="A229" s="37"/>
      <c r="B229" s="3"/>
      <c r="C229" s="3"/>
      <c r="D229" s="3"/>
      <c r="E229" s="3"/>
      <c r="F229" s="3"/>
    </row>
    <row r="230" spans="1:6">
      <c r="A230" s="37"/>
      <c r="B230" s="3"/>
      <c r="C230" s="3"/>
      <c r="D230" s="3"/>
      <c r="E230" s="3"/>
      <c r="F230" s="3"/>
    </row>
    <row r="231" spans="1:6">
      <c r="A231" s="37"/>
      <c r="B231" s="3"/>
      <c r="C231" s="3"/>
      <c r="D231" s="3"/>
      <c r="E231" s="3"/>
      <c r="F231" s="3"/>
    </row>
    <row r="232" spans="1:6">
      <c r="A232" s="37"/>
      <c r="B232" s="3"/>
      <c r="C232" s="3"/>
      <c r="D232" s="3"/>
      <c r="E232" s="3"/>
      <c r="F232" s="3"/>
    </row>
    <row r="233" spans="1:6">
      <c r="A233" s="37"/>
      <c r="B233" s="3"/>
      <c r="C233" s="3"/>
      <c r="D233" s="3"/>
      <c r="E233" s="3"/>
      <c r="F233" s="3"/>
    </row>
    <row r="234" spans="1:6">
      <c r="A234" s="37"/>
      <c r="B234" s="3"/>
      <c r="C234" s="3"/>
      <c r="D234" s="3"/>
      <c r="E234" s="3"/>
      <c r="F234" s="3"/>
    </row>
    <row r="235" spans="1:6">
      <c r="A235" s="37"/>
      <c r="B235" s="3"/>
      <c r="C235" s="3"/>
      <c r="D235" s="3"/>
      <c r="E235" s="3"/>
      <c r="F235" s="3"/>
    </row>
    <row r="236" spans="1:6">
      <c r="A236" s="37"/>
      <c r="B236" s="3"/>
      <c r="C236" s="3"/>
      <c r="D236" s="3"/>
      <c r="E236" s="3"/>
      <c r="F236" s="3"/>
    </row>
    <row r="237" spans="1:6">
      <c r="A237" s="37"/>
      <c r="B237" s="3"/>
      <c r="C237" s="3"/>
      <c r="D237" s="3"/>
      <c r="E237" s="3"/>
      <c r="F237" s="3"/>
    </row>
    <row r="238" spans="1:6">
      <c r="A238" s="37"/>
      <c r="B238" s="3"/>
      <c r="C238" s="3"/>
      <c r="D238" s="3"/>
      <c r="E238" s="3"/>
      <c r="F238" s="3"/>
    </row>
    <row r="239" spans="1:6">
      <c r="A239" s="37"/>
      <c r="B239" s="3"/>
      <c r="C239" s="3"/>
      <c r="D239" s="3"/>
      <c r="E239" s="3"/>
      <c r="F239" s="3"/>
    </row>
    <row r="240" spans="1:6">
      <c r="A240" s="37"/>
      <c r="B240" s="3"/>
      <c r="C240" s="3"/>
      <c r="D240" s="3"/>
      <c r="E240" s="3"/>
      <c r="F240" s="3"/>
    </row>
    <row r="241" spans="1:6">
      <c r="A241" s="37"/>
      <c r="B241" s="3"/>
      <c r="C241" s="3"/>
      <c r="D241" s="3"/>
      <c r="E241" s="3"/>
      <c r="F241" s="3"/>
    </row>
    <row r="242" spans="1:6">
      <c r="A242" s="37"/>
      <c r="B242" s="3"/>
      <c r="C242" s="3"/>
      <c r="D242" s="3"/>
      <c r="E242" s="3"/>
      <c r="F242" s="3"/>
    </row>
    <row r="243" spans="1:6">
      <c r="A243" s="37"/>
      <c r="B243" s="3"/>
      <c r="C243" s="3"/>
      <c r="D243" s="3"/>
      <c r="E243" s="3"/>
      <c r="F243" s="3"/>
    </row>
    <row r="244" spans="1:6">
      <c r="A244" s="37"/>
      <c r="B244" s="3"/>
      <c r="C244" s="3"/>
      <c r="D244" s="3"/>
      <c r="E244" s="3"/>
      <c r="F244" s="3"/>
    </row>
    <row r="245" spans="1:6">
      <c r="A245" s="37"/>
      <c r="B245" s="3"/>
      <c r="C245" s="3"/>
      <c r="D245" s="3"/>
      <c r="E245" s="3"/>
      <c r="F245" s="3"/>
    </row>
    <row r="246" spans="1:6">
      <c r="A246" s="37"/>
      <c r="B246" s="3"/>
      <c r="C246" s="3"/>
      <c r="D246" s="3"/>
      <c r="E246" s="3"/>
      <c r="F246" s="3"/>
    </row>
    <row r="247" spans="1:6">
      <c r="A247" s="37"/>
      <c r="B247" s="3"/>
      <c r="C247" s="3"/>
      <c r="D247" s="3"/>
      <c r="E247" s="3"/>
      <c r="F247" s="3"/>
    </row>
    <row r="248" spans="1:6">
      <c r="A248" s="37"/>
      <c r="B248" s="3"/>
      <c r="C248" s="3"/>
      <c r="D248" s="3"/>
      <c r="E248" s="3"/>
      <c r="F248" s="3"/>
    </row>
    <row r="249" spans="1:6">
      <c r="A249" s="37"/>
      <c r="B249" s="3"/>
      <c r="C249" s="3"/>
      <c r="D249" s="3"/>
      <c r="E249" s="3"/>
      <c r="F249" s="3"/>
    </row>
    <row r="250" spans="1:6">
      <c r="A250" s="37"/>
      <c r="B250" s="3"/>
      <c r="C250" s="3"/>
      <c r="D250" s="3"/>
      <c r="E250" s="3"/>
      <c r="F250" s="3"/>
    </row>
    <row r="251" spans="1:6">
      <c r="A251" s="37"/>
      <c r="B251" s="3"/>
      <c r="C251" s="3"/>
      <c r="D251" s="3"/>
      <c r="E251" s="3"/>
      <c r="F251" s="3"/>
    </row>
    <row r="252" spans="1:6">
      <c r="A252" s="37"/>
      <c r="B252" s="3"/>
      <c r="C252" s="3"/>
      <c r="D252" s="3"/>
      <c r="E252" s="3"/>
      <c r="F252" s="3"/>
    </row>
    <row r="253" spans="1:6">
      <c r="A253" s="37"/>
      <c r="B253" s="3"/>
      <c r="C253" s="3"/>
      <c r="D253" s="3"/>
      <c r="E253" s="3"/>
      <c r="F253" s="3"/>
    </row>
    <row r="254" spans="1:6">
      <c r="A254" s="37"/>
      <c r="B254" s="3"/>
      <c r="C254" s="3"/>
      <c r="D254" s="3"/>
      <c r="E254" s="3"/>
      <c r="F254" s="3"/>
    </row>
    <row r="255" spans="1:6">
      <c r="A255" s="37"/>
      <c r="B255" s="3"/>
      <c r="C255" s="3"/>
      <c r="D255" s="3"/>
      <c r="E255" s="3"/>
      <c r="F255" s="3"/>
    </row>
    <row r="256" spans="1:6">
      <c r="A256" s="37"/>
      <c r="B256" s="3"/>
      <c r="C256" s="3"/>
      <c r="D256" s="3"/>
      <c r="E256" s="3"/>
      <c r="F256" s="3"/>
    </row>
    <row r="257" spans="1:6">
      <c r="A257" s="37"/>
      <c r="B257" s="3"/>
      <c r="C257" s="3"/>
      <c r="D257" s="3"/>
      <c r="E257" s="3"/>
      <c r="F257" s="3"/>
    </row>
    <row r="258" spans="1:6">
      <c r="A258" s="37"/>
      <c r="B258" s="3"/>
      <c r="C258" s="3"/>
      <c r="D258" s="3"/>
      <c r="E258" s="3"/>
      <c r="F258" s="3"/>
    </row>
    <row r="259" spans="1:6">
      <c r="A259" s="37"/>
      <c r="B259" s="3"/>
      <c r="C259" s="3"/>
      <c r="D259" s="3"/>
      <c r="E259" s="3"/>
      <c r="F259" s="3"/>
    </row>
    <row r="260" spans="1:6">
      <c r="A260" s="37"/>
      <c r="B260" s="3"/>
      <c r="C260" s="3"/>
      <c r="D260" s="3"/>
      <c r="E260" s="3"/>
      <c r="F260" s="3"/>
    </row>
    <row r="261" spans="1:6">
      <c r="A261" s="37"/>
      <c r="B261" s="3"/>
      <c r="C261" s="3"/>
      <c r="D261" s="3"/>
      <c r="E261" s="3"/>
      <c r="F261" s="3"/>
    </row>
    <row r="262" spans="1:6">
      <c r="A262" s="37"/>
      <c r="B262" s="3"/>
      <c r="C262" s="3"/>
      <c r="D262" s="3"/>
      <c r="E262" s="3"/>
      <c r="F262" s="3"/>
    </row>
    <row r="263" spans="1:6">
      <c r="A263" s="37"/>
      <c r="B263" s="3"/>
      <c r="C263" s="3"/>
      <c r="D263" s="3"/>
      <c r="E263" s="3"/>
      <c r="F263" s="3"/>
    </row>
    <row r="264" spans="1:6">
      <c r="A264" s="37"/>
      <c r="B264" s="3"/>
      <c r="C264" s="3"/>
      <c r="D264" s="3"/>
      <c r="E264" s="3"/>
      <c r="F264" s="3"/>
    </row>
    <row r="265" spans="1:6">
      <c r="A265" s="37"/>
      <c r="B265" s="3"/>
      <c r="C265" s="3"/>
      <c r="D265" s="3"/>
      <c r="E265" s="3"/>
      <c r="F265" s="3"/>
    </row>
    <row r="266" spans="1:6">
      <c r="A266" s="37"/>
      <c r="B266" s="3"/>
      <c r="C266" s="3"/>
      <c r="D266" s="3"/>
      <c r="E266" s="3"/>
      <c r="F266" s="3"/>
    </row>
    <row r="267" spans="1:6">
      <c r="A267" s="37"/>
      <c r="B267" s="3"/>
      <c r="C267" s="3"/>
      <c r="D267" s="3"/>
      <c r="E267" s="3"/>
      <c r="F267" s="3"/>
    </row>
    <row r="268" spans="1:6">
      <c r="A268" s="37"/>
      <c r="B268" s="3"/>
      <c r="C268" s="3"/>
      <c r="D268" s="3"/>
      <c r="E268" s="3"/>
      <c r="F268" s="3"/>
    </row>
    <row r="269" spans="1:6">
      <c r="A269" s="37"/>
      <c r="B269" s="3"/>
      <c r="C269" s="3"/>
      <c r="D269" s="3"/>
      <c r="E269" s="3"/>
      <c r="F269" s="3"/>
    </row>
    <row r="270" spans="1:6">
      <c r="A270" s="37"/>
      <c r="B270" s="3"/>
      <c r="C270" s="3"/>
      <c r="D270" s="3"/>
      <c r="E270" s="3"/>
      <c r="F270" s="3"/>
    </row>
    <row r="271" spans="1:6">
      <c r="A271" s="37"/>
      <c r="B271" s="3"/>
      <c r="C271" s="3"/>
      <c r="D271" s="3"/>
      <c r="E271" s="3"/>
      <c r="F271" s="3"/>
    </row>
    <row r="272" spans="1:6">
      <c r="A272" s="37"/>
      <c r="B272" s="3"/>
      <c r="C272" s="3"/>
      <c r="D272" s="3"/>
      <c r="E272" s="3"/>
      <c r="F272" s="3"/>
    </row>
    <row r="273" spans="1:6">
      <c r="A273" s="37"/>
      <c r="B273" s="3"/>
      <c r="C273" s="3"/>
      <c r="D273" s="3"/>
      <c r="E273" s="3"/>
      <c r="F273" s="3"/>
    </row>
    <row r="274" spans="1:6">
      <c r="A274" s="37"/>
      <c r="B274" s="3"/>
      <c r="C274" s="3"/>
      <c r="D274" s="3"/>
      <c r="E274" s="3"/>
      <c r="F274" s="3"/>
    </row>
    <row r="275" spans="1:6">
      <c r="A275" s="37"/>
      <c r="B275" s="3"/>
      <c r="C275" s="3"/>
      <c r="D275" s="3"/>
      <c r="E275" s="3"/>
      <c r="F275" s="3"/>
    </row>
    <row r="276" spans="1:6">
      <c r="A276" s="37"/>
      <c r="B276" s="3"/>
      <c r="C276" s="3"/>
      <c r="D276" s="3"/>
      <c r="E276" s="3"/>
      <c r="F276" s="3"/>
    </row>
    <row r="277" spans="1:6">
      <c r="A277" s="37"/>
      <c r="B277" s="3"/>
      <c r="C277" s="3"/>
      <c r="D277" s="3"/>
      <c r="E277" s="3"/>
      <c r="F277" s="3"/>
    </row>
    <row r="278" spans="1:6">
      <c r="A278" s="37"/>
      <c r="B278" s="3"/>
      <c r="C278" s="3"/>
      <c r="D278" s="3"/>
      <c r="E278" s="3"/>
      <c r="F278" s="3"/>
    </row>
    <row r="279" spans="1:6">
      <c r="A279" s="37"/>
      <c r="B279" s="3"/>
      <c r="C279" s="3"/>
      <c r="D279" s="3"/>
      <c r="E279" s="3"/>
      <c r="F279" s="3"/>
    </row>
    <row r="280" spans="1:6">
      <c r="A280" s="37"/>
      <c r="B280" s="3"/>
      <c r="C280" s="3"/>
      <c r="D280" s="3"/>
      <c r="E280" s="3"/>
      <c r="F280" s="3"/>
    </row>
    <row r="281" spans="1:6">
      <c r="A281" s="37"/>
      <c r="B281" s="3"/>
      <c r="C281" s="3"/>
      <c r="D281" s="3"/>
      <c r="E281" s="3"/>
      <c r="F281" s="3"/>
    </row>
    <row r="282" spans="1:6">
      <c r="A282" s="37"/>
      <c r="B282" s="3"/>
      <c r="C282" s="3"/>
      <c r="D282" s="3"/>
      <c r="E282" s="3"/>
      <c r="F282" s="3"/>
    </row>
    <row r="283" spans="1:6">
      <c r="A283" s="37"/>
      <c r="B283" s="3"/>
      <c r="C283" s="3"/>
      <c r="D283" s="3"/>
      <c r="E283" s="3"/>
      <c r="F283" s="3"/>
    </row>
    <row r="284" spans="1:6">
      <c r="A284" s="26"/>
      <c r="B284" s="3"/>
      <c r="C284" s="3"/>
      <c r="D284" s="3"/>
      <c r="E284" s="3"/>
      <c r="F284" s="3"/>
    </row>
    <row r="285" spans="1:6">
      <c r="A285" s="26"/>
      <c r="B285" s="3"/>
      <c r="C285" s="3"/>
      <c r="D285" s="3"/>
      <c r="E285" s="3"/>
      <c r="F285" s="3"/>
    </row>
    <row r="286" spans="1:6">
      <c r="A286" s="26"/>
      <c r="B286" s="3"/>
      <c r="C286" s="3"/>
      <c r="D286" s="3"/>
      <c r="E286" s="3"/>
      <c r="F286" s="3"/>
    </row>
    <row r="287" spans="1:6">
      <c r="A287" s="26"/>
      <c r="B287" s="3"/>
      <c r="C287" s="3"/>
      <c r="D287" s="3"/>
      <c r="E287" s="3"/>
      <c r="F287" s="3"/>
    </row>
    <row r="288" spans="1:6">
      <c r="A288" s="26"/>
      <c r="B288" s="3"/>
      <c r="C288" s="3"/>
      <c r="D288" s="3"/>
      <c r="E288" s="3"/>
      <c r="F288" s="3"/>
    </row>
    <row r="289" spans="1:6">
      <c r="A289" s="26"/>
      <c r="B289" s="3"/>
      <c r="C289" s="3"/>
      <c r="D289" s="3"/>
      <c r="E289" s="3"/>
      <c r="F289" s="3"/>
    </row>
    <row r="290" spans="1:6">
      <c r="A290" s="26"/>
      <c r="B290" s="3"/>
      <c r="C290" s="3"/>
      <c r="D290" s="3"/>
      <c r="E290" s="3"/>
      <c r="F290" s="3"/>
    </row>
    <row r="291" spans="1:6">
      <c r="A291" s="26"/>
      <c r="B291" s="3"/>
      <c r="C291" s="3"/>
      <c r="D291" s="3"/>
      <c r="E291" s="3"/>
      <c r="F291" s="3"/>
    </row>
    <row r="292" spans="1:6">
      <c r="A292" s="26"/>
      <c r="B292" s="3"/>
      <c r="C292" s="3"/>
      <c r="D292" s="3"/>
      <c r="E292" s="3"/>
      <c r="F292" s="3"/>
    </row>
    <row r="293" spans="1:6">
      <c r="A293" s="26"/>
      <c r="B293" s="3"/>
      <c r="C293" s="3"/>
      <c r="D293" s="3"/>
      <c r="E293" s="3"/>
      <c r="F293" s="3"/>
    </row>
    <row r="294" spans="1:6">
      <c r="A294" s="26"/>
      <c r="B294" s="3"/>
      <c r="C294" s="3"/>
      <c r="D294" s="3"/>
      <c r="E294" s="3"/>
      <c r="F294" s="3"/>
    </row>
    <row r="295" spans="1:6">
      <c r="A295" s="26"/>
      <c r="B295" s="3"/>
      <c r="C295" s="3"/>
      <c r="D295" s="3"/>
      <c r="E295" s="3"/>
      <c r="F295" s="3"/>
    </row>
    <row r="296" spans="1:6">
      <c r="A296" s="26"/>
      <c r="B296" s="3"/>
      <c r="C296" s="3"/>
      <c r="D296" s="3"/>
      <c r="E296" s="3"/>
      <c r="F296" s="3"/>
    </row>
    <row r="297" spans="1:6">
      <c r="A297" s="26"/>
      <c r="B297" s="3"/>
      <c r="C297" s="3"/>
      <c r="D297" s="3"/>
      <c r="E297" s="3"/>
      <c r="F297" s="3"/>
    </row>
    <row r="298" spans="1:6">
      <c r="A298" s="26"/>
      <c r="B298" s="3"/>
      <c r="C298" s="3"/>
      <c r="D298" s="3"/>
      <c r="E298" s="3"/>
      <c r="F298" s="3"/>
    </row>
    <row r="299" spans="1:6">
      <c r="A299" s="26"/>
      <c r="B299" s="3"/>
      <c r="C299" s="3"/>
      <c r="D299" s="3"/>
      <c r="E299" s="3"/>
      <c r="F299" s="3"/>
    </row>
    <row r="300" spans="1:6">
      <c r="A300" s="26"/>
      <c r="B300" s="3"/>
      <c r="C300" s="3"/>
      <c r="D300" s="3"/>
      <c r="E300" s="3"/>
      <c r="F300" s="3"/>
    </row>
    <row r="301" spans="1:6">
      <c r="A301" s="26"/>
      <c r="B301" s="3"/>
      <c r="C301" s="3"/>
      <c r="D301" s="3"/>
      <c r="E301" s="3"/>
      <c r="F301" s="3"/>
    </row>
    <row r="302" spans="1:6">
      <c r="A302" s="26"/>
      <c r="B302" s="3"/>
      <c r="C302" s="3"/>
      <c r="D302" s="3"/>
      <c r="E302" s="3"/>
      <c r="F302" s="3"/>
    </row>
    <row r="303" spans="1:6">
      <c r="A303" s="26"/>
      <c r="B303" s="3"/>
      <c r="C303" s="3"/>
      <c r="D303" s="3"/>
      <c r="E303" s="3"/>
      <c r="F303" s="3"/>
    </row>
    <row r="304" spans="1:6">
      <c r="A304" s="26"/>
      <c r="B304" s="3"/>
      <c r="C304" s="3"/>
      <c r="D304" s="3"/>
      <c r="E304" s="3"/>
      <c r="F304" s="3"/>
    </row>
    <row r="305" spans="1:6">
      <c r="A305" s="26"/>
      <c r="B305" s="3"/>
      <c r="C305" s="3"/>
      <c r="D305" s="3"/>
      <c r="E305" s="3"/>
      <c r="F305" s="3"/>
    </row>
    <row r="306" spans="1:6">
      <c r="A306" s="26"/>
      <c r="B306" s="3"/>
      <c r="C306" s="3"/>
      <c r="D306" s="3"/>
      <c r="E306" s="3"/>
      <c r="F306" s="3"/>
    </row>
    <row r="307" spans="1:6">
      <c r="A307" s="26"/>
      <c r="B307" s="3"/>
      <c r="C307" s="3"/>
      <c r="D307" s="3"/>
      <c r="E307" s="3"/>
      <c r="F307" s="3"/>
    </row>
    <row r="308" spans="1:6">
      <c r="A308" s="26"/>
      <c r="B308" s="3"/>
      <c r="C308" s="3"/>
      <c r="D308" s="3"/>
      <c r="E308" s="3"/>
      <c r="F308" s="3"/>
    </row>
    <row r="309" spans="1:6">
      <c r="A309" s="26"/>
      <c r="B309" s="3"/>
      <c r="C309" s="3"/>
      <c r="D309" s="3"/>
      <c r="E309" s="3"/>
      <c r="F309" s="3"/>
    </row>
    <row r="310" spans="1:6">
      <c r="A310" s="26"/>
      <c r="B310" s="3"/>
      <c r="C310" s="3"/>
      <c r="D310" s="3"/>
      <c r="E310" s="3"/>
      <c r="F310" s="3"/>
    </row>
    <row r="311" spans="1:6">
      <c r="A311" s="26"/>
      <c r="B311" s="3"/>
      <c r="C311" s="3"/>
      <c r="D311" s="3"/>
      <c r="E311" s="3"/>
      <c r="F311" s="3"/>
    </row>
    <row r="312" spans="1:6">
      <c r="A312" s="26"/>
      <c r="B312" s="3"/>
      <c r="C312" s="3"/>
      <c r="D312" s="3"/>
      <c r="E312" s="3"/>
      <c r="F312" s="3"/>
    </row>
    <row r="313" spans="1:6">
      <c r="A313" s="26"/>
      <c r="B313" s="3"/>
      <c r="C313" s="3"/>
      <c r="D313" s="3"/>
      <c r="E313" s="3"/>
      <c r="F313" s="3"/>
    </row>
    <row r="314" spans="1:6">
      <c r="A314" s="26"/>
      <c r="B314" s="3"/>
      <c r="C314" s="3"/>
      <c r="D314" s="3"/>
      <c r="E314" s="3"/>
      <c r="F314" s="3"/>
    </row>
    <row r="315" spans="1:6">
      <c r="A315" s="26"/>
      <c r="B315" s="3"/>
      <c r="C315" s="3"/>
      <c r="D315" s="3"/>
      <c r="E315" s="3"/>
      <c r="F315" s="3"/>
    </row>
    <row r="316" spans="1:6">
      <c r="A316" s="26"/>
      <c r="B316" s="3"/>
      <c r="C316" s="3"/>
      <c r="D316" s="3"/>
      <c r="E316" s="3"/>
      <c r="F316" s="3"/>
    </row>
    <row r="317" spans="1:6">
      <c r="A317" s="26"/>
      <c r="B317" s="3"/>
      <c r="C317" s="3"/>
      <c r="D317" s="3"/>
      <c r="E317" s="3"/>
      <c r="F317" s="3"/>
    </row>
    <row r="318" spans="1:6">
      <c r="A318" s="26"/>
      <c r="B318" s="3"/>
      <c r="C318" s="3"/>
      <c r="D318" s="3"/>
      <c r="E318" s="3"/>
      <c r="F318" s="3"/>
    </row>
    <row r="319" spans="1:6">
      <c r="A319" s="26"/>
      <c r="B319" s="3"/>
      <c r="C319" s="3"/>
      <c r="D319" s="3"/>
      <c r="E319" s="3"/>
      <c r="F319" s="3"/>
    </row>
    <row r="320" spans="1:6">
      <c r="A320" s="26"/>
      <c r="B320" s="3"/>
      <c r="C320" s="3"/>
      <c r="D320" s="3"/>
      <c r="E320" s="3"/>
      <c r="F320" s="3"/>
    </row>
    <row r="321" spans="1:6">
      <c r="A321" s="26"/>
      <c r="B321" s="3"/>
      <c r="C321" s="3"/>
      <c r="D321" s="3"/>
      <c r="E321" s="3"/>
      <c r="F321" s="3"/>
    </row>
    <row r="322" spans="1:6">
      <c r="A322" s="26"/>
      <c r="B322" s="3"/>
      <c r="C322" s="3"/>
      <c r="D322" s="3"/>
      <c r="E322" s="3"/>
      <c r="F322" s="3"/>
    </row>
    <row r="323" spans="1:6">
      <c r="A323" s="26"/>
      <c r="B323" s="3"/>
      <c r="C323" s="3"/>
      <c r="D323" s="3"/>
      <c r="E323" s="3"/>
      <c r="F323" s="3"/>
    </row>
    <row r="324" spans="1:6">
      <c r="A324" s="26"/>
      <c r="B324" s="3"/>
      <c r="C324" s="3"/>
      <c r="D324" s="3"/>
      <c r="E324" s="3"/>
      <c r="F324" s="3"/>
    </row>
    <row r="325" spans="1:6">
      <c r="A325" s="26"/>
      <c r="B325" s="3"/>
      <c r="C325" s="3"/>
      <c r="D325" s="3"/>
      <c r="E325" s="3"/>
      <c r="F325" s="3"/>
    </row>
    <row r="326" spans="1:6">
      <c r="A326" s="26"/>
      <c r="B326" s="3"/>
      <c r="C326" s="3"/>
      <c r="D326" s="3"/>
      <c r="E326" s="3"/>
      <c r="F326" s="3"/>
    </row>
    <row r="327" spans="1:6">
      <c r="A327" s="26"/>
      <c r="B327" s="3"/>
      <c r="C327" s="3"/>
      <c r="D327" s="3"/>
      <c r="E327" s="3"/>
      <c r="F327" s="3"/>
    </row>
    <row r="328" spans="1:6">
      <c r="A328" s="26"/>
      <c r="B328" s="3"/>
      <c r="C328" s="3"/>
      <c r="D328" s="3"/>
      <c r="E328" s="3"/>
      <c r="F328" s="3"/>
    </row>
    <row r="329" spans="1:6">
      <c r="A329" s="26"/>
      <c r="B329" s="3"/>
      <c r="C329" s="3"/>
      <c r="D329" s="3"/>
      <c r="E329" s="3"/>
      <c r="F329" s="3"/>
    </row>
    <row r="330" spans="1:6">
      <c r="A330" s="26"/>
      <c r="B330" s="3"/>
      <c r="C330" s="3"/>
      <c r="D330" s="3"/>
      <c r="E330" s="3"/>
      <c r="F330" s="3"/>
    </row>
    <row r="331" spans="1:6">
      <c r="A331" s="26"/>
      <c r="B331" s="3"/>
      <c r="C331" s="3"/>
      <c r="D331" s="3"/>
      <c r="E331" s="3"/>
      <c r="F331" s="3"/>
    </row>
    <row r="332" spans="1:6">
      <c r="A332" s="26"/>
      <c r="B332" s="3"/>
      <c r="C332" s="3"/>
      <c r="D332" s="3"/>
      <c r="E332" s="3"/>
      <c r="F332" s="3"/>
    </row>
    <row r="333" spans="1:6">
      <c r="A333" s="26"/>
      <c r="B333" s="3"/>
      <c r="C333" s="3"/>
      <c r="D333" s="3"/>
      <c r="E333" s="3"/>
      <c r="F333" s="3"/>
    </row>
    <row r="334" spans="1:6">
      <c r="A334" s="26"/>
      <c r="B334" s="3"/>
      <c r="C334" s="3"/>
      <c r="D334" s="3"/>
      <c r="E334" s="3"/>
      <c r="F334" s="3"/>
    </row>
    <row r="335" spans="1:6">
      <c r="A335" s="26"/>
      <c r="B335" s="3"/>
      <c r="C335" s="3"/>
      <c r="D335" s="3"/>
      <c r="E335" s="3"/>
      <c r="F335" s="3"/>
    </row>
    <row r="336" spans="1:6">
      <c r="A336" s="26"/>
      <c r="B336" s="3"/>
      <c r="C336" s="3"/>
      <c r="D336" s="3"/>
      <c r="E336" s="3"/>
      <c r="F336" s="3"/>
    </row>
    <row r="337" spans="1:6">
      <c r="A337" s="26"/>
      <c r="B337" s="3"/>
      <c r="C337" s="3"/>
      <c r="D337" s="3"/>
      <c r="E337" s="3"/>
      <c r="F337" s="3"/>
    </row>
    <row r="338" spans="1:6">
      <c r="A338" s="26"/>
      <c r="B338" s="3"/>
      <c r="C338" s="3"/>
      <c r="D338" s="3"/>
      <c r="E338" s="3"/>
      <c r="F338" s="3"/>
    </row>
    <row r="339" spans="1:6">
      <c r="A339" s="26"/>
      <c r="B339" s="3"/>
      <c r="C339" s="3"/>
      <c r="D339" s="3"/>
      <c r="E339" s="3"/>
      <c r="F339" s="3"/>
    </row>
    <row r="340" spans="1:6">
      <c r="A340" s="26"/>
      <c r="B340" s="3"/>
      <c r="C340" s="3"/>
      <c r="D340" s="3"/>
      <c r="E340" s="3"/>
      <c r="F340" s="3"/>
    </row>
    <row r="341" spans="1:6">
      <c r="A341" s="26"/>
      <c r="B341" s="3"/>
      <c r="C341" s="3"/>
      <c r="D341" s="3"/>
      <c r="E341" s="3"/>
      <c r="F341" s="3"/>
    </row>
    <row r="342" spans="1:6">
      <c r="A342" s="26"/>
      <c r="B342" s="3"/>
      <c r="C342" s="3"/>
      <c r="D342" s="3"/>
      <c r="E342" s="3"/>
      <c r="F342" s="3"/>
    </row>
    <row r="343" spans="1:6">
      <c r="A343" s="26"/>
      <c r="B343" s="3"/>
      <c r="C343" s="3"/>
      <c r="D343" s="3"/>
      <c r="E343" s="3"/>
      <c r="F343" s="3"/>
    </row>
    <row r="344" spans="1:6">
      <c r="A344" s="26"/>
      <c r="B344" s="3"/>
      <c r="C344" s="3"/>
      <c r="D344" s="3"/>
      <c r="E344" s="3"/>
      <c r="F344" s="3"/>
    </row>
    <row r="345" spans="1:6">
      <c r="A345" s="26"/>
      <c r="B345" s="3"/>
      <c r="C345" s="3"/>
      <c r="D345" s="3"/>
      <c r="E345" s="3"/>
      <c r="F345" s="3"/>
    </row>
    <row r="346" spans="1:6">
      <c r="A346" s="26"/>
      <c r="B346" s="3"/>
      <c r="C346" s="3"/>
      <c r="D346" s="3"/>
      <c r="E346" s="3"/>
      <c r="F346" s="3"/>
    </row>
    <row r="347" spans="1:6">
      <c r="A347" s="26"/>
      <c r="B347" s="3"/>
      <c r="C347" s="3"/>
      <c r="D347" s="3"/>
      <c r="E347" s="3"/>
      <c r="F347" s="3"/>
    </row>
    <row r="348" spans="1:6">
      <c r="A348" s="26"/>
      <c r="B348" s="3"/>
      <c r="C348" s="3"/>
      <c r="D348" s="3"/>
      <c r="E348" s="3"/>
      <c r="F348" s="3"/>
    </row>
    <row r="349" spans="1:6">
      <c r="A349" s="26"/>
      <c r="B349" s="3"/>
      <c r="C349" s="3"/>
      <c r="D349" s="3"/>
      <c r="E349" s="3"/>
      <c r="F349" s="3"/>
    </row>
    <row r="350" spans="1:6">
      <c r="A350" s="26"/>
      <c r="B350" s="3"/>
      <c r="C350" s="3"/>
      <c r="D350" s="3"/>
      <c r="E350" s="3"/>
      <c r="F350" s="3"/>
    </row>
    <row r="351" spans="1:6">
      <c r="A351" s="26"/>
      <c r="B351" s="3"/>
      <c r="C351" s="3"/>
      <c r="D351" s="3"/>
      <c r="E351" s="3"/>
      <c r="F351" s="3"/>
    </row>
    <row r="352" spans="1:6">
      <c r="A352" s="26"/>
      <c r="B352" s="3"/>
      <c r="C352" s="3"/>
      <c r="D352" s="3"/>
      <c r="E352" s="3"/>
      <c r="F352" s="3"/>
    </row>
    <row r="353" spans="1:6">
      <c r="A353" s="26"/>
      <c r="B353" s="3"/>
      <c r="C353" s="3"/>
      <c r="D353" s="3"/>
      <c r="E353" s="3"/>
      <c r="F353" s="3"/>
    </row>
    <row r="354" spans="1:6">
      <c r="A354" s="26"/>
      <c r="B354" s="3"/>
      <c r="C354" s="3"/>
      <c r="D354" s="3"/>
      <c r="E354" s="3"/>
      <c r="F354" s="3"/>
    </row>
    <row r="355" spans="1:6">
      <c r="A355" s="26"/>
      <c r="B355" s="3"/>
      <c r="C355" s="3"/>
      <c r="D355" s="3"/>
      <c r="E355" s="3"/>
      <c r="F355" s="3"/>
    </row>
    <row r="356" spans="1:6">
      <c r="A356" s="26"/>
      <c r="B356" s="3"/>
      <c r="C356" s="3"/>
      <c r="D356" s="3"/>
      <c r="E356" s="3"/>
      <c r="F356" s="3"/>
    </row>
    <row r="357" spans="1:6">
      <c r="A357" s="26"/>
      <c r="B357" s="3"/>
      <c r="C357" s="3"/>
      <c r="D357" s="3"/>
      <c r="E357" s="3"/>
      <c r="F357" s="3"/>
    </row>
    <row r="358" spans="1:6">
      <c r="A358" s="26"/>
      <c r="B358" s="3"/>
      <c r="C358" s="3"/>
      <c r="D358" s="3"/>
      <c r="E358" s="3"/>
      <c r="F358" s="3"/>
    </row>
    <row r="359" spans="1:6">
      <c r="A359" s="26"/>
      <c r="B359" s="3"/>
      <c r="C359" s="3"/>
      <c r="D359" s="3"/>
      <c r="E359" s="3"/>
      <c r="F359" s="3"/>
    </row>
    <row r="360" spans="1:6">
      <c r="A360" s="26"/>
      <c r="B360" s="3"/>
      <c r="C360" s="3"/>
      <c r="D360" s="3"/>
      <c r="E360" s="3"/>
      <c r="F360" s="3"/>
    </row>
    <row r="361" spans="1:6">
      <c r="A361" s="26"/>
      <c r="B361" s="3"/>
      <c r="C361" s="3"/>
      <c r="D361" s="3"/>
      <c r="E361" s="3"/>
      <c r="F361" s="3"/>
    </row>
    <row r="362" spans="1:6">
      <c r="A362" s="26"/>
      <c r="B362" s="3"/>
      <c r="C362" s="3"/>
      <c r="D362" s="3"/>
      <c r="E362" s="3"/>
      <c r="F362" s="3"/>
    </row>
    <row r="363" spans="1:6">
      <c r="A363" s="26"/>
      <c r="B363" s="3"/>
      <c r="C363" s="3"/>
      <c r="D363" s="3"/>
      <c r="E363" s="3"/>
      <c r="F363" s="3"/>
    </row>
    <row r="364" spans="1:6">
      <c r="A364" s="26"/>
      <c r="B364" s="3"/>
      <c r="C364" s="3"/>
      <c r="D364" s="3"/>
      <c r="E364" s="3"/>
      <c r="F364" s="3"/>
    </row>
    <row r="365" spans="1:6">
      <c r="A365" s="26"/>
      <c r="B365" s="3"/>
      <c r="C365" s="3"/>
      <c r="D365" s="3"/>
      <c r="E365" s="3"/>
      <c r="F365" s="3"/>
    </row>
    <row r="366" spans="1:6">
      <c r="A366" s="26"/>
      <c r="B366" s="3"/>
      <c r="C366" s="3"/>
      <c r="D366" s="3"/>
      <c r="E366" s="3"/>
      <c r="F366" s="3"/>
    </row>
    <row r="367" spans="1:6">
      <c r="A367" s="26"/>
      <c r="B367" s="3"/>
      <c r="C367" s="3"/>
      <c r="D367" s="3"/>
      <c r="E367" s="3"/>
      <c r="F367" s="3"/>
    </row>
    <row r="368" spans="1:6">
      <c r="A368" s="26"/>
      <c r="B368" s="3"/>
      <c r="C368" s="3"/>
      <c r="D368" s="3"/>
      <c r="E368" s="3"/>
      <c r="F368" s="3"/>
    </row>
    <row r="369" spans="1:6">
      <c r="A369" s="26"/>
      <c r="B369" s="3"/>
      <c r="C369" s="3"/>
      <c r="D369" s="3"/>
      <c r="E369" s="3"/>
      <c r="F369" s="3"/>
    </row>
    <row r="370" spans="1:6">
      <c r="A370" s="26"/>
      <c r="B370" s="3"/>
      <c r="C370" s="3"/>
      <c r="D370" s="3"/>
      <c r="E370" s="3"/>
      <c r="F370" s="3"/>
    </row>
    <row r="371" spans="1:6">
      <c r="A371" s="26"/>
      <c r="B371" s="3"/>
      <c r="C371" s="3"/>
      <c r="D371" s="3"/>
      <c r="E371" s="3"/>
      <c r="F371" s="3"/>
    </row>
    <row r="372" spans="1:6">
      <c r="A372" s="26"/>
      <c r="B372" s="3"/>
      <c r="C372" s="3"/>
      <c r="D372" s="3"/>
      <c r="E372" s="3"/>
      <c r="F372" s="3"/>
    </row>
    <row r="373" spans="1:6">
      <c r="A373" s="26"/>
      <c r="B373" s="3"/>
      <c r="C373" s="3"/>
      <c r="D373" s="3"/>
      <c r="E373" s="3"/>
      <c r="F373" s="3"/>
    </row>
    <row r="374" spans="1:6">
      <c r="A374" s="26"/>
      <c r="B374" s="3"/>
      <c r="C374" s="3"/>
      <c r="D374" s="3"/>
      <c r="E374" s="3"/>
      <c r="F374" s="3"/>
    </row>
    <row r="375" spans="1:6">
      <c r="A375" s="26"/>
      <c r="B375" s="3"/>
      <c r="C375" s="3"/>
      <c r="D375" s="3"/>
      <c r="E375" s="3"/>
      <c r="F375" s="3"/>
    </row>
    <row r="376" spans="1:6">
      <c r="A376" s="26"/>
      <c r="B376" s="3"/>
      <c r="C376" s="3"/>
      <c r="D376" s="3"/>
      <c r="E376" s="3"/>
      <c r="F376" s="3"/>
    </row>
    <row r="377" spans="1:6">
      <c r="A377" s="26"/>
      <c r="B377" s="3"/>
      <c r="C377" s="3"/>
      <c r="D377" s="3"/>
      <c r="E377" s="3"/>
      <c r="F377" s="3"/>
    </row>
    <row r="378" spans="1:6">
      <c r="A378" s="26"/>
      <c r="B378" s="3"/>
      <c r="C378" s="3"/>
      <c r="D378" s="3"/>
      <c r="E378" s="3"/>
      <c r="F378" s="3"/>
    </row>
    <row r="379" spans="1:6">
      <c r="A379" s="26"/>
      <c r="B379" s="3"/>
      <c r="C379" s="3"/>
      <c r="D379" s="3"/>
      <c r="E379" s="3"/>
      <c r="F379" s="3"/>
    </row>
    <row r="380" spans="1:6">
      <c r="A380" s="26"/>
      <c r="B380" s="3"/>
      <c r="C380" s="3"/>
      <c r="D380" s="3"/>
      <c r="E380" s="3"/>
      <c r="F380" s="3"/>
    </row>
    <row r="381" spans="1:6">
      <c r="A381" s="26"/>
      <c r="B381" s="3"/>
      <c r="C381" s="3"/>
      <c r="D381" s="3"/>
      <c r="E381" s="3"/>
      <c r="F381" s="3"/>
    </row>
    <row r="382" spans="1:6">
      <c r="A382" s="26"/>
      <c r="B382" s="3"/>
      <c r="C382" s="3"/>
      <c r="D382" s="3"/>
      <c r="E382" s="3"/>
      <c r="F382" s="3"/>
    </row>
    <row r="383" spans="1:6">
      <c r="A383" s="26"/>
      <c r="B383" s="3"/>
      <c r="C383" s="3"/>
      <c r="D383" s="3"/>
      <c r="E383" s="3"/>
      <c r="F383" s="3"/>
    </row>
    <row r="384" spans="1:6">
      <c r="A384" s="26"/>
      <c r="B384" s="3"/>
      <c r="C384" s="3"/>
      <c r="D384" s="3"/>
      <c r="E384" s="3"/>
      <c r="F384" s="3"/>
    </row>
    <row r="385" spans="1:6">
      <c r="A385" s="26"/>
      <c r="B385" s="3"/>
      <c r="C385" s="3"/>
      <c r="D385" s="3"/>
      <c r="E385" s="3"/>
      <c r="F385" s="3"/>
    </row>
    <row r="386" spans="1:6">
      <c r="A386" s="26"/>
      <c r="B386" s="3"/>
      <c r="C386" s="3"/>
      <c r="D386" s="3"/>
      <c r="E386" s="3"/>
      <c r="F386" s="3"/>
    </row>
    <row r="387" spans="1:6">
      <c r="A387" s="26"/>
      <c r="B387" s="3"/>
      <c r="C387" s="3"/>
      <c r="D387" s="3"/>
      <c r="E387" s="3"/>
      <c r="F387" s="3"/>
    </row>
    <row r="388" spans="1:6">
      <c r="A388" s="26"/>
      <c r="B388" s="3"/>
      <c r="C388" s="3"/>
      <c r="D388" s="3"/>
      <c r="E388" s="3"/>
      <c r="F388" s="3"/>
    </row>
    <row r="389" spans="1:6">
      <c r="A389" s="26"/>
      <c r="B389" s="3"/>
      <c r="C389" s="3"/>
      <c r="D389" s="3"/>
      <c r="E389" s="3"/>
      <c r="F389" s="3"/>
    </row>
    <row r="390" spans="1:6">
      <c r="A390" s="26"/>
      <c r="B390" s="3"/>
      <c r="C390" s="3"/>
      <c r="D390" s="3"/>
      <c r="E390" s="3"/>
      <c r="F390" s="3"/>
    </row>
    <row r="391" spans="1:6">
      <c r="A391" s="26"/>
      <c r="B391" s="3"/>
      <c r="C391" s="3"/>
      <c r="D391" s="3"/>
      <c r="E391" s="3"/>
      <c r="F391" s="3"/>
    </row>
    <row r="392" spans="1:6">
      <c r="A392" s="26"/>
      <c r="B392" s="3"/>
      <c r="C392" s="3"/>
      <c r="D392" s="3"/>
      <c r="E392" s="3"/>
      <c r="F392" s="3"/>
    </row>
    <row r="393" spans="1:6">
      <c r="A393" s="26"/>
      <c r="B393" s="3"/>
      <c r="C393" s="3"/>
      <c r="D393" s="3"/>
      <c r="E393" s="3"/>
      <c r="F393" s="3"/>
    </row>
    <row r="394" spans="1:6">
      <c r="A394" s="26"/>
      <c r="B394" s="3"/>
      <c r="C394" s="3"/>
      <c r="D394" s="3"/>
      <c r="E394" s="3"/>
      <c r="F394" s="3"/>
    </row>
    <row r="395" spans="1:6">
      <c r="A395" s="26"/>
      <c r="B395" s="3"/>
      <c r="C395" s="3"/>
      <c r="D395" s="3"/>
      <c r="E395" s="3"/>
      <c r="F395" s="3"/>
    </row>
    <row r="396" spans="1:6">
      <c r="A396" s="26"/>
      <c r="B396" s="3"/>
      <c r="C396" s="3"/>
      <c r="D396" s="3"/>
      <c r="E396" s="3"/>
      <c r="F396" s="3"/>
    </row>
    <row r="397" spans="1:6">
      <c r="A397" s="26"/>
      <c r="B397" s="3"/>
      <c r="C397" s="3"/>
      <c r="D397" s="3"/>
      <c r="E397" s="3"/>
      <c r="F397" s="3"/>
    </row>
    <row r="398" spans="1:6">
      <c r="A398" s="26"/>
      <c r="B398" s="3"/>
      <c r="C398" s="3"/>
      <c r="D398" s="3"/>
      <c r="E398" s="3"/>
      <c r="F398" s="3"/>
    </row>
    <row r="399" spans="1:6">
      <c r="A399" s="26"/>
      <c r="B399" s="3"/>
      <c r="C399" s="3"/>
      <c r="D399" s="3"/>
      <c r="E399" s="3"/>
      <c r="F399" s="3"/>
    </row>
    <row r="400" spans="1:6">
      <c r="A400" s="26"/>
      <c r="B400" s="3"/>
      <c r="C400" s="3"/>
      <c r="D400" s="3"/>
      <c r="E400" s="3"/>
      <c r="F400" s="3"/>
    </row>
    <row r="401" spans="1:6">
      <c r="A401" s="26"/>
      <c r="B401" s="3"/>
      <c r="C401" s="3"/>
      <c r="D401" s="3"/>
      <c r="E401" s="3"/>
      <c r="F401" s="3"/>
    </row>
    <row r="402" spans="1:6">
      <c r="A402" s="26"/>
      <c r="B402" s="3"/>
      <c r="C402" s="3"/>
      <c r="D402" s="3"/>
      <c r="E402" s="3"/>
      <c r="F402" s="3"/>
    </row>
    <row r="403" spans="1:6">
      <c r="A403" s="26"/>
      <c r="B403" s="3"/>
      <c r="C403" s="3"/>
      <c r="D403" s="3"/>
      <c r="E403" s="3"/>
      <c r="F403" s="3"/>
    </row>
    <row r="404" spans="1:6">
      <c r="A404" s="26"/>
      <c r="B404" s="3"/>
      <c r="C404" s="3"/>
      <c r="D404" s="3"/>
      <c r="E404" s="3"/>
      <c r="F404" s="3"/>
    </row>
    <row r="405" spans="1:6">
      <c r="A405" s="26"/>
      <c r="B405" s="3"/>
      <c r="C405" s="3"/>
      <c r="D405" s="3"/>
      <c r="E405" s="3"/>
      <c r="F405" s="3"/>
    </row>
    <row r="406" spans="1:6">
      <c r="A406" s="26"/>
      <c r="B406" s="3"/>
      <c r="C406" s="3"/>
      <c r="D406" s="3"/>
      <c r="E406" s="3"/>
      <c r="F406" s="3"/>
    </row>
    <row r="407" spans="1:6">
      <c r="A407" s="26"/>
      <c r="B407" s="3"/>
      <c r="C407" s="3"/>
      <c r="D407" s="3"/>
      <c r="E407" s="3"/>
      <c r="F407" s="3"/>
    </row>
    <row r="408" spans="1:6">
      <c r="A408" s="26"/>
      <c r="B408" s="3"/>
      <c r="C408" s="3"/>
      <c r="D408" s="3"/>
      <c r="E408" s="3"/>
      <c r="F408" s="3"/>
    </row>
    <row r="409" spans="1:6">
      <c r="A409" s="26"/>
      <c r="B409" s="3"/>
      <c r="C409" s="3"/>
      <c r="D409" s="3"/>
      <c r="E409" s="3"/>
      <c r="F409" s="3"/>
    </row>
    <row r="410" spans="1:6">
      <c r="A410" s="26"/>
      <c r="B410" s="3"/>
      <c r="C410" s="3"/>
      <c r="D410" s="3"/>
      <c r="E410" s="3"/>
      <c r="F410" s="3"/>
    </row>
    <row r="411" spans="1:6">
      <c r="A411" s="26"/>
      <c r="B411" s="3"/>
      <c r="C411" s="3"/>
      <c r="D411" s="3"/>
      <c r="E411" s="3"/>
      <c r="F411" s="3"/>
    </row>
    <row r="412" spans="1:6">
      <c r="A412" s="26"/>
      <c r="B412" s="3"/>
      <c r="C412" s="3"/>
      <c r="D412" s="3"/>
      <c r="E412" s="3"/>
      <c r="F412" s="3"/>
    </row>
    <row r="413" spans="1:6">
      <c r="A413" s="26"/>
      <c r="B413" s="3"/>
      <c r="C413" s="3"/>
      <c r="D413" s="3"/>
      <c r="E413" s="3"/>
      <c r="F413" s="3"/>
    </row>
    <row r="414" spans="1:6">
      <c r="A414" s="26"/>
      <c r="B414" s="3"/>
      <c r="C414" s="3"/>
      <c r="D414" s="3"/>
      <c r="E414" s="3"/>
      <c r="F414" s="3"/>
    </row>
    <row r="415" spans="1:6">
      <c r="A415" s="26"/>
      <c r="B415" s="3"/>
      <c r="C415" s="3"/>
      <c r="D415" s="3"/>
      <c r="E415" s="3"/>
      <c r="F415" s="3"/>
    </row>
    <row r="416" spans="1:6">
      <c r="A416" s="26"/>
      <c r="B416" s="3"/>
      <c r="C416" s="3"/>
      <c r="D416" s="3"/>
      <c r="E416" s="3"/>
      <c r="F416" s="3"/>
    </row>
    <row r="417" spans="1:6">
      <c r="A417" s="26"/>
      <c r="B417" s="3"/>
      <c r="C417" s="3"/>
      <c r="D417" s="3"/>
      <c r="E417" s="3"/>
      <c r="F417" s="3"/>
    </row>
    <row r="418" spans="1:6">
      <c r="A418" s="26"/>
      <c r="B418" s="3"/>
      <c r="C418" s="3"/>
      <c r="D418" s="3"/>
      <c r="E418" s="3"/>
      <c r="F418" s="3"/>
    </row>
    <row r="419" spans="1:6">
      <c r="A419" s="26"/>
      <c r="B419" s="3"/>
      <c r="C419" s="3"/>
      <c r="D419" s="3"/>
      <c r="E419" s="3"/>
      <c r="F419" s="3"/>
    </row>
    <row r="420" spans="1:6">
      <c r="A420" s="26"/>
      <c r="B420" s="3"/>
      <c r="C420" s="3"/>
      <c r="D420" s="3"/>
      <c r="E420" s="3"/>
      <c r="F420" s="3"/>
    </row>
    <row r="421" spans="1:6">
      <c r="A421" s="26"/>
      <c r="B421" s="3"/>
      <c r="C421" s="3"/>
      <c r="D421" s="3"/>
      <c r="E421" s="3"/>
      <c r="F421" s="3"/>
    </row>
    <row r="422" spans="1:6">
      <c r="A422" s="26"/>
      <c r="B422" s="3"/>
      <c r="C422" s="3"/>
      <c r="D422" s="3"/>
      <c r="E422" s="3"/>
      <c r="F422" s="3"/>
    </row>
    <row r="423" spans="1:6">
      <c r="A423" s="26"/>
      <c r="B423" s="3"/>
      <c r="C423" s="3"/>
      <c r="D423" s="3"/>
      <c r="E423" s="3"/>
      <c r="F423" s="3"/>
    </row>
    <row r="424" spans="1:6">
      <c r="A424" s="26"/>
      <c r="B424" s="3"/>
      <c r="C424" s="3"/>
      <c r="D424" s="3"/>
      <c r="E424" s="3"/>
      <c r="F424" s="3"/>
    </row>
    <row r="425" spans="1:6">
      <c r="A425" s="26"/>
      <c r="B425" s="3"/>
      <c r="C425" s="3"/>
      <c r="D425" s="3"/>
      <c r="E425" s="3"/>
      <c r="F425" s="3"/>
    </row>
    <row r="426" spans="1:6">
      <c r="A426" s="26"/>
      <c r="B426" s="3"/>
      <c r="C426" s="3"/>
      <c r="D426" s="3"/>
      <c r="E426" s="3"/>
      <c r="F426" s="3"/>
    </row>
    <row r="427" spans="1:6">
      <c r="A427" s="26"/>
      <c r="B427" s="3"/>
      <c r="C427" s="3"/>
      <c r="D427" s="3"/>
      <c r="E427" s="3"/>
      <c r="F427" s="3"/>
    </row>
    <row r="428" spans="1:6">
      <c r="A428" s="26"/>
      <c r="B428" s="3"/>
      <c r="C428" s="3"/>
      <c r="D428" s="3"/>
      <c r="E428" s="3"/>
      <c r="F428" s="3"/>
    </row>
    <row r="429" spans="1:6">
      <c r="A429" s="26"/>
      <c r="B429" s="3"/>
      <c r="C429" s="3"/>
      <c r="D429" s="3"/>
      <c r="E429" s="3"/>
      <c r="F429" s="3"/>
    </row>
    <row r="430" spans="1:6">
      <c r="A430" s="26"/>
      <c r="B430" s="3"/>
      <c r="C430" s="3"/>
      <c r="D430" s="3"/>
      <c r="E430" s="3"/>
      <c r="F430" s="3"/>
    </row>
    <row r="431" spans="1:6">
      <c r="A431" s="26"/>
      <c r="B431" s="3"/>
      <c r="C431" s="3"/>
      <c r="D431" s="3"/>
      <c r="E431" s="3"/>
      <c r="F431" s="3"/>
    </row>
    <row r="432" spans="1:6">
      <c r="A432" s="26"/>
      <c r="B432" s="3"/>
      <c r="C432" s="3"/>
      <c r="D432" s="3"/>
      <c r="E432" s="3"/>
      <c r="F432" s="3"/>
    </row>
    <row r="433" spans="1:6">
      <c r="A433" s="26"/>
      <c r="B433" s="3"/>
      <c r="C433" s="3"/>
      <c r="D433" s="3"/>
      <c r="E433" s="3"/>
      <c r="F433" s="3"/>
    </row>
    <row r="434" spans="1:6">
      <c r="A434" s="26"/>
      <c r="B434" s="3"/>
      <c r="C434" s="3"/>
      <c r="D434" s="3"/>
      <c r="E434" s="3"/>
      <c r="F434" s="3"/>
    </row>
    <row r="435" spans="1:6">
      <c r="A435" s="26"/>
      <c r="B435" s="3"/>
      <c r="C435" s="3"/>
      <c r="D435" s="3"/>
      <c r="E435" s="3"/>
      <c r="F435" s="3"/>
    </row>
    <row r="436" spans="1:6">
      <c r="A436" s="26"/>
      <c r="B436" s="3"/>
      <c r="C436" s="3"/>
      <c r="D436" s="3"/>
      <c r="E436" s="3"/>
      <c r="F436" s="3"/>
    </row>
    <row r="437" spans="1:6">
      <c r="A437" s="26"/>
      <c r="B437" s="3"/>
      <c r="C437" s="3"/>
      <c r="D437" s="3"/>
      <c r="E437" s="3"/>
      <c r="F437" s="3"/>
    </row>
    <row r="438" spans="1:6">
      <c r="A438" s="26"/>
      <c r="B438" s="3"/>
      <c r="C438" s="3"/>
      <c r="D438" s="3"/>
      <c r="E438" s="3"/>
      <c r="F438" s="3"/>
    </row>
    <row r="439" spans="1:6">
      <c r="A439" s="26"/>
      <c r="B439" s="3"/>
      <c r="C439" s="3"/>
      <c r="D439" s="3"/>
      <c r="E439" s="3"/>
      <c r="F439" s="3"/>
    </row>
    <row r="440" spans="1:6">
      <c r="A440" s="26"/>
      <c r="B440" s="3"/>
      <c r="C440" s="3"/>
      <c r="D440" s="3"/>
      <c r="E440" s="3"/>
      <c r="F440" s="3"/>
    </row>
    <row r="441" spans="1:6">
      <c r="A441" s="26"/>
      <c r="B441" s="3"/>
      <c r="C441" s="3"/>
      <c r="D441" s="3"/>
      <c r="E441" s="3"/>
      <c r="F441" s="3"/>
    </row>
    <row r="442" spans="1:6">
      <c r="A442" s="26"/>
      <c r="B442" s="3"/>
      <c r="C442" s="3"/>
      <c r="D442" s="3"/>
      <c r="E442" s="3"/>
      <c r="F442" s="3"/>
    </row>
    <row r="443" spans="1:6">
      <c r="A443" s="26"/>
      <c r="B443" s="3"/>
      <c r="C443" s="3"/>
      <c r="D443" s="3"/>
      <c r="E443" s="3"/>
      <c r="F443" s="3"/>
    </row>
    <row r="444" spans="1:6">
      <c r="A444" s="26"/>
      <c r="B444" s="3"/>
      <c r="C444" s="3"/>
      <c r="D444" s="3"/>
      <c r="E444" s="3"/>
      <c r="F444" s="3"/>
    </row>
    <row r="445" spans="1:6">
      <c r="A445" s="26"/>
      <c r="B445" s="3"/>
      <c r="C445" s="3"/>
      <c r="D445" s="3"/>
      <c r="E445" s="3"/>
      <c r="F445" s="3"/>
    </row>
    <row r="446" spans="1:6">
      <c r="A446" s="26"/>
      <c r="B446" s="3"/>
      <c r="C446" s="3"/>
      <c r="D446" s="3"/>
      <c r="E446" s="3"/>
      <c r="F446" s="3"/>
    </row>
    <row r="447" spans="1:6">
      <c r="A447" s="26"/>
      <c r="B447" s="3"/>
      <c r="C447" s="3"/>
      <c r="D447" s="3"/>
      <c r="E447" s="3"/>
      <c r="F447" s="3"/>
    </row>
    <row r="448" spans="1:6">
      <c r="A448" s="26"/>
      <c r="B448" s="3"/>
      <c r="C448" s="3"/>
      <c r="D448" s="3"/>
      <c r="E448" s="3"/>
      <c r="F448" s="3"/>
    </row>
    <row r="449" spans="1:6">
      <c r="A449" s="26"/>
      <c r="B449" s="3"/>
      <c r="C449" s="3"/>
      <c r="D449" s="3"/>
      <c r="E449" s="3"/>
      <c r="F449" s="3"/>
    </row>
  </sheetData>
  <mergeCells count="36">
    <mergeCell ref="H89:I101"/>
    <mergeCell ref="A102:F102"/>
    <mergeCell ref="A111:F111"/>
    <mergeCell ref="E124:F124"/>
    <mergeCell ref="C125:D125"/>
    <mergeCell ref="E125:F125"/>
    <mergeCell ref="A45:F45"/>
    <mergeCell ref="A54:F54"/>
    <mergeCell ref="A66:F66"/>
    <mergeCell ref="A79:F79"/>
    <mergeCell ref="A86:F86"/>
    <mergeCell ref="A88:F88"/>
    <mergeCell ref="A21:F21"/>
    <mergeCell ref="A23:F23"/>
    <mergeCell ref="A25:A26"/>
    <mergeCell ref="B25:B26"/>
    <mergeCell ref="C25:F25"/>
    <mergeCell ref="A28:F28"/>
    <mergeCell ref="B14:D14"/>
    <mergeCell ref="B15:C15"/>
    <mergeCell ref="B16:C16"/>
    <mergeCell ref="A18:F18"/>
    <mergeCell ref="A19:F19"/>
    <mergeCell ref="A20:F20"/>
    <mergeCell ref="B10:D10"/>
    <mergeCell ref="B11:C11"/>
    <mergeCell ref="D11:E11"/>
    <mergeCell ref="B12:C12"/>
    <mergeCell ref="D12:E12"/>
    <mergeCell ref="B13:C13"/>
    <mergeCell ref="B4:C4"/>
    <mergeCell ref="B5:D5"/>
    <mergeCell ref="B6:D6"/>
    <mergeCell ref="B7:C7"/>
    <mergeCell ref="B8:D8"/>
    <mergeCell ref="B9:D9"/>
  </mergeCells>
  <phoneticPr fontId="3" type="noConversion"/>
  <pageMargins left="0.70866141732283472" right="0.70866141732283472" top="0" bottom="0.74803149606299213" header="0.31496062992125984" footer="0.31496062992125984"/>
  <pageSetup paperSize="9" scale="65" fitToHeight="0" orientation="landscape" verticalDpi="300" r:id="rId1"/>
  <headerFooter alignWithMargins="0"/>
  <rowBreaks count="3" manualBreakCount="3">
    <brk id="40" max="5" man="1"/>
    <brk id="73" max="5" man="1"/>
    <brk id="101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7F909-FDCA-4D65-91C8-A2968552A3AC}">
  <sheetPr>
    <tabColor indexed="43"/>
  </sheetPr>
  <dimension ref="A1:I328"/>
  <sheetViews>
    <sheetView zoomScale="59" zoomScaleNormal="59" zoomScaleSheetLayoutView="50" workbookViewId="0">
      <pane xSplit="2" ySplit="6" topLeftCell="C85" activePane="bottomRight" state="frozen"/>
      <selection activeCell="A67" sqref="A67"/>
      <selection pane="topRight" activeCell="A67" sqref="A67"/>
      <selection pane="bottomLeft" activeCell="A67" sqref="A67"/>
      <selection pane="bottomRight" activeCell="G60" sqref="G60"/>
    </sheetView>
  </sheetViews>
  <sheetFormatPr defaultRowHeight="18.75"/>
  <cols>
    <col min="1" max="1" width="92.85546875" style="3" customWidth="1"/>
    <col min="2" max="2" width="14.85546875" style="15" customWidth="1"/>
    <col min="3" max="7" width="22.42578125" style="15" customWidth="1"/>
    <col min="8" max="8" width="19.85546875" style="15" customWidth="1"/>
    <col min="9" max="9" width="95.42578125" style="15" customWidth="1"/>
    <col min="10" max="16384" width="9.140625" style="3"/>
  </cols>
  <sheetData>
    <row r="1" spans="1:9">
      <c r="A1" s="206" t="s">
        <v>69</v>
      </c>
      <c r="B1" s="206"/>
      <c r="C1" s="206"/>
      <c r="D1" s="206"/>
      <c r="E1" s="206"/>
      <c r="F1" s="206"/>
      <c r="G1" s="206"/>
      <c r="H1" s="206"/>
      <c r="I1" s="206"/>
    </row>
    <row r="2" spans="1:9" ht="12.75" customHeight="1">
      <c r="A2" s="19"/>
      <c r="B2" s="29"/>
      <c r="C2" s="29"/>
      <c r="D2" s="29"/>
      <c r="E2" s="29"/>
      <c r="F2" s="29"/>
      <c r="G2" s="29"/>
      <c r="H2" s="29"/>
      <c r="I2" s="29"/>
    </row>
    <row r="3" spans="1:9" ht="39" customHeight="1">
      <c r="A3" s="211" t="s">
        <v>138</v>
      </c>
      <c r="B3" s="210" t="s">
        <v>18</v>
      </c>
      <c r="C3" s="210" t="s">
        <v>209</v>
      </c>
      <c r="D3" s="210"/>
      <c r="E3" s="211" t="s">
        <v>293</v>
      </c>
      <c r="F3" s="211"/>
      <c r="G3" s="211"/>
      <c r="H3" s="211"/>
      <c r="I3" s="211"/>
    </row>
    <row r="4" spans="1:9" ht="75">
      <c r="A4" s="211"/>
      <c r="B4" s="210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295</v>
      </c>
      <c r="H4" s="40" t="s">
        <v>134</v>
      </c>
      <c r="I4" s="7" t="s">
        <v>132</v>
      </c>
    </row>
    <row r="5" spans="1:9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  <c r="I5" s="6">
        <v>9</v>
      </c>
    </row>
    <row r="6" spans="1:9" s="5" customFormat="1" ht="24.95" customHeight="1">
      <c r="A6" s="212" t="s">
        <v>131</v>
      </c>
      <c r="B6" s="212"/>
      <c r="C6" s="212"/>
      <c r="D6" s="212"/>
      <c r="E6" s="212"/>
      <c r="F6" s="212"/>
      <c r="G6" s="212"/>
      <c r="H6" s="212"/>
      <c r="I6" s="212"/>
    </row>
    <row r="7" spans="1:9" s="5" customFormat="1" ht="20.100000000000001" customHeight="1">
      <c r="A7" s="10" t="s">
        <v>109</v>
      </c>
      <c r="B7" s="11">
        <v>1000</v>
      </c>
      <c r="C7" s="91">
        <f>'[37]I. Фін результат'!$C$7</f>
        <v>53177</v>
      </c>
      <c r="D7" s="91">
        <f>'[38]I. Фін результат'!$C$7</f>
        <v>71867</v>
      </c>
      <c r="E7" s="91">
        <f>'[37]I. Фін результат'!$D$7</f>
        <v>75448.399999999994</v>
      </c>
      <c r="F7" s="91">
        <f>D7</f>
        <v>71867</v>
      </c>
      <c r="G7" s="86">
        <f>-3581.4</f>
        <v>-3581.4</v>
      </c>
      <c r="H7" s="66">
        <f>(F7/E7)*100</f>
        <v>95.253179656559979</v>
      </c>
      <c r="I7" s="48"/>
    </row>
    <row r="8" spans="1:9" ht="20.100000000000001" customHeight="1">
      <c r="A8" s="8" t="s">
        <v>101</v>
      </c>
      <c r="B8" s="9">
        <v>1010</v>
      </c>
      <c r="C8" s="92">
        <f>'[37]I. Фін результат'!$C$8</f>
        <v>-51213.042999999998</v>
      </c>
      <c r="D8" s="92">
        <f>'[38]I. Фін результат'!$C$8</f>
        <v>-70323.099999999991</v>
      </c>
      <c r="E8" s="92">
        <f>'[37]I. Фін результат'!$D$8</f>
        <v>-73962.300000000017</v>
      </c>
      <c r="F8" s="91">
        <f t="shared" ref="F8:F16" si="0">D8</f>
        <v>-70323.099999999991</v>
      </c>
      <c r="G8" s="91">
        <v>-3639</v>
      </c>
      <c r="H8" s="64">
        <f t="shared" ref="H8:H71" si="1">(F8/E8)*100</f>
        <v>95.079655446085326</v>
      </c>
      <c r="I8" s="47"/>
    </row>
    <row r="9" spans="1:9" s="2" customFormat="1" ht="20.100000000000001" customHeight="1">
      <c r="A9" s="8" t="s">
        <v>240</v>
      </c>
      <c r="B9" s="7">
        <v>1011</v>
      </c>
      <c r="C9" s="91">
        <f>'[37]I. Фін результат'!$C$9</f>
        <v>-2529.6419999999998</v>
      </c>
      <c r="D9" s="91">
        <f>'[38]I. Фін результат'!$C$9</f>
        <v>-2893.3</v>
      </c>
      <c r="E9" s="91">
        <f>'[37]I. Фін результат'!$D$9</f>
        <v>-3602.3</v>
      </c>
      <c r="F9" s="91">
        <f t="shared" si="0"/>
        <v>-2893.3</v>
      </c>
      <c r="G9" s="91">
        <v>-709</v>
      </c>
      <c r="H9" s="64">
        <f t="shared" si="1"/>
        <v>80.318130083557719</v>
      </c>
      <c r="I9" s="46"/>
    </row>
    <row r="10" spans="1:9" s="2" customFormat="1" ht="20.100000000000001" customHeight="1">
      <c r="A10" s="8" t="s">
        <v>241</v>
      </c>
      <c r="B10" s="7">
        <v>1012</v>
      </c>
      <c r="C10" s="91">
        <f>'[37]I. Фін результат'!$C$10</f>
        <v>-26154.23</v>
      </c>
      <c r="D10" s="91">
        <f>'[38]I. Фін результат'!$C$10</f>
        <v>-39992.699999999997</v>
      </c>
      <c r="E10" s="91">
        <f>'[37]I. Фін результат'!$D$10</f>
        <v>-40448.800000000003</v>
      </c>
      <c r="F10" s="91">
        <f t="shared" si="0"/>
        <v>-39992.699999999997</v>
      </c>
      <c r="G10" s="91">
        <v>-456.1</v>
      </c>
      <c r="H10" s="64">
        <f t="shared" si="1"/>
        <v>98.872401653448293</v>
      </c>
      <c r="I10" s="46"/>
    </row>
    <row r="11" spans="1:9" s="2" customFormat="1" ht="20.100000000000001" customHeight="1">
      <c r="A11" s="8" t="s">
        <v>242</v>
      </c>
      <c r="B11" s="7">
        <v>1013</v>
      </c>
      <c r="C11" s="91">
        <f>'[37]I. Фін результат'!$C$11</f>
        <v>-3345.8490000000002</v>
      </c>
      <c r="D11" s="91">
        <f>'[38]I. Фін результат'!$C$11</f>
        <v>-5102.1000000000004</v>
      </c>
      <c r="E11" s="91">
        <f>'[37]I. Фін результат'!$D$11</f>
        <v>-4949.8</v>
      </c>
      <c r="F11" s="91">
        <f t="shared" si="0"/>
        <v>-5102.1000000000004</v>
      </c>
      <c r="G11" s="91">
        <v>152.30000000000001</v>
      </c>
      <c r="H11" s="64">
        <f t="shared" si="1"/>
        <v>103.07689199563619</v>
      </c>
      <c r="I11" s="46"/>
    </row>
    <row r="12" spans="1:9" s="2" customFormat="1" ht="20.100000000000001" customHeight="1">
      <c r="A12" s="8" t="s">
        <v>5</v>
      </c>
      <c r="B12" s="7">
        <v>1014</v>
      </c>
      <c r="C12" s="91">
        <f>'[37]I. Фін результат'!$C$12</f>
        <v>-13854</v>
      </c>
      <c r="D12" s="91">
        <f>'[38]I. Фін результат'!$C$12</f>
        <v>-16231.6</v>
      </c>
      <c r="E12" s="91">
        <f>'[37]I. Фін результат'!$D$12</f>
        <v>-17467.8</v>
      </c>
      <c r="F12" s="91">
        <f t="shared" si="0"/>
        <v>-16231.6</v>
      </c>
      <c r="G12" s="91">
        <v>-1236.2</v>
      </c>
      <c r="H12" s="64">
        <f t="shared" si="1"/>
        <v>92.922978280035267</v>
      </c>
      <c r="I12" s="46"/>
    </row>
    <row r="13" spans="1:9" s="2" customFormat="1" ht="20.100000000000001" customHeight="1">
      <c r="A13" s="8" t="s">
        <v>6</v>
      </c>
      <c r="B13" s="7">
        <v>1015</v>
      </c>
      <c r="C13" s="91">
        <f>'[37]I. Фін результат'!$C$13</f>
        <v>-2868.6</v>
      </c>
      <c r="D13" s="91">
        <f>'[38]I. Фін результат'!$C$13</f>
        <v>-3340.5</v>
      </c>
      <c r="E13" s="91">
        <f>'[37]I. Фін результат'!$D$13</f>
        <v>-3843</v>
      </c>
      <c r="F13" s="91">
        <f t="shared" si="0"/>
        <v>-3340.5</v>
      </c>
      <c r="G13" s="91">
        <v>-502.5</v>
      </c>
      <c r="H13" s="64">
        <f t="shared" si="1"/>
        <v>86.924277907884459</v>
      </c>
      <c r="I13" s="46"/>
    </row>
    <row r="14" spans="1:9" s="2" customFormat="1" ht="37.5">
      <c r="A14" s="8" t="s">
        <v>243</v>
      </c>
      <c r="B14" s="7">
        <v>1016</v>
      </c>
      <c r="C14" s="91">
        <f>'[37]I. Фін результат'!$C$14</f>
        <v>-1573.114</v>
      </c>
      <c r="D14" s="91">
        <f>'[38]I. Фін результат'!$C$14</f>
        <v>-1245.3</v>
      </c>
      <c r="E14" s="91">
        <f>'[37]I. Фін результат'!$D$14</f>
        <v>-1522</v>
      </c>
      <c r="F14" s="91">
        <f t="shared" si="0"/>
        <v>-1245.3</v>
      </c>
      <c r="G14" s="91">
        <v>-276.7</v>
      </c>
      <c r="H14" s="64">
        <f t="shared" si="1"/>
        <v>81.819973718791061</v>
      </c>
      <c r="I14" s="46"/>
    </row>
    <row r="15" spans="1:9" s="2" customFormat="1" ht="20.100000000000001" customHeight="1">
      <c r="A15" s="8" t="s">
        <v>244</v>
      </c>
      <c r="B15" s="7">
        <v>1017</v>
      </c>
      <c r="C15" s="91">
        <f>'[37]I. Фін результат'!$C$15</f>
        <v>-384.40800000000002</v>
      </c>
      <c r="D15" s="91">
        <f>'[38]I. Фін результат'!$C$15</f>
        <v>-484.2</v>
      </c>
      <c r="E15" s="91">
        <f>'[37]I. Фін результат'!$D$15</f>
        <v>-549.5</v>
      </c>
      <c r="F15" s="91">
        <f t="shared" si="0"/>
        <v>-484.2</v>
      </c>
      <c r="G15" s="91">
        <v>-65.3</v>
      </c>
      <c r="H15" s="64">
        <f t="shared" si="1"/>
        <v>88.116469517743397</v>
      </c>
      <c r="I15" s="46"/>
    </row>
    <row r="16" spans="1:9" s="2" customFormat="1" ht="20.100000000000001" customHeight="1">
      <c r="A16" s="8" t="s">
        <v>245</v>
      </c>
      <c r="B16" s="7">
        <v>1018</v>
      </c>
      <c r="C16" s="91">
        <f>'[37]I. Фін результат'!$C$16</f>
        <v>-503.2</v>
      </c>
      <c r="D16" s="91">
        <f>'[38]I. Фін результат'!$C$16</f>
        <v>-1033.4000000000001</v>
      </c>
      <c r="E16" s="91">
        <f>'[37]I. Фін результат'!$D$16</f>
        <v>-1579.1</v>
      </c>
      <c r="F16" s="91">
        <f t="shared" si="0"/>
        <v>-1033.4000000000001</v>
      </c>
      <c r="G16" s="91">
        <v>-545.70000000000005</v>
      </c>
      <c r="H16" s="64">
        <f t="shared" si="1"/>
        <v>65.442340573744545</v>
      </c>
      <c r="I16" s="46"/>
    </row>
    <row r="17" spans="1:9" s="5" customFormat="1" ht="20.100000000000001" customHeight="1">
      <c r="A17" s="10" t="s">
        <v>24</v>
      </c>
      <c r="B17" s="11">
        <v>1020</v>
      </c>
      <c r="C17" s="85">
        <f>SUM(C7,C8)</f>
        <v>1963.9570000000022</v>
      </c>
      <c r="D17" s="85">
        <f>SUM(D7,D8)</f>
        <v>1543.9000000000087</v>
      </c>
      <c r="E17" s="85">
        <f>SUM(E7,E8)</f>
        <v>1486.0999999999767</v>
      </c>
      <c r="F17" s="85">
        <f>SUM(F7,F8)</f>
        <v>1543.9000000000087</v>
      </c>
      <c r="G17" s="86">
        <f t="shared" ref="G17:G71" si="2">F17-E17</f>
        <v>57.800000000032014</v>
      </c>
      <c r="H17" s="66">
        <f t="shared" si="1"/>
        <v>103.88937487383305</v>
      </c>
      <c r="I17" s="48"/>
    </row>
    <row r="18" spans="1:9" ht="20.100000000000001" customHeight="1">
      <c r="A18" s="8" t="s">
        <v>117</v>
      </c>
      <c r="B18" s="9">
        <v>1030</v>
      </c>
      <c r="C18" s="92">
        <f>SUM(C19:C38,C40)</f>
        <v>-4559.9690000000001</v>
      </c>
      <c r="D18" s="92">
        <f>SUM(D19:D38,D40)</f>
        <v>-5070.0800000000017</v>
      </c>
      <c r="E18" s="92">
        <f>SUM(E19:E38,E40)</f>
        <v>-5446.5000000000009</v>
      </c>
      <c r="F18" s="92">
        <f>SUM(F19:F38,F40)</f>
        <v>-5070.0800000000017</v>
      </c>
      <c r="G18" s="91">
        <v>-376.4</v>
      </c>
      <c r="H18" s="64">
        <f t="shared" si="1"/>
        <v>93.088772606260918</v>
      </c>
      <c r="I18" s="47"/>
    </row>
    <row r="19" spans="1:9" ht="20.100000000000001" customHeight="1">
      <c r="A19" s="8" t="s">
        <v>73</v>
      </c>
      <c r="B19" s="9">
        <v>1031</v>
      </c>
      <c r="C19" s="91">
        <f>'[37]I. Фін результат'!$C$19</f>
        <v>-135.5</v>
      </c>
      <c r="D19" s="91">
        <f>'[38]I. Фін результат'!$C$19</f>
        <v>-176.7</v>
      </c>
      <c r="E19" s="91">
        <f>'[37]I. Фін результат'!$D$19</f>
        <v>-148</v>
      </c>
      <c r="F19" s="91">
        <f>D19</f>
        <v>-176.7</v>
      </c>
      <c r="G19" s="91">
        <v>28.7</v>
      </c>
      <c r="H19" s="64">
        <f t="shared" si="1"/>
        <v>119.39189189189187</v>
      </c>
      <c r="I19" s="47"/>
    </row>
    <row r="20" spans="1:9" ht="20.100000000000001" customHeight="1">
      <c r="A20" s="8" t="s">
        <v>111</v>
      </c>
      <c r="B20" s="9">
        <v>1032</v>
      </c>
      <c r="C20" s="91" t="str">
        <f>'[37]I. Фін результат'!$C$20</f>
        <v>-</v>
      </c>
      <c r="D20" s="91" t="str">
        <f>'[38]I. Фін результат'!$C$20</f>
        <v>-</v>
      </c>
      <c r="E20" s="91">
        <f>'[37]I. Фін результат'!$D$20</f>
        <v>-7.2</v>
      </c>
      <c r="F20" s="49" t="str">
        <f t="shared" ref="F20:F40" si="3">D20</f>
        <v>-</v>
      </c>
      <c r="G20" s="91">
        <v>-7.2</v>
      </c>
      <c r="H20" s="64" t="s">
        <v>294</v>
      </c>
      <c r="I20" s="47"/>
    </row>
    <row r="21" spans="1:9" ht="20.100000000000001" customHeight="1">
      <c r="A21" s="8" t="s">
        <v>50</v>
      </c>
      <c r="B21" s="9">
        <v>1033</v>
      </c>
      <c r="C21" s="91">
        <f>'[37]I. Фін результат'!$C$21</f>
        <v>0</v>
      </c>
      <c r="D21" s="91">
        <f>'[38]I. Фін результат'!$C$21</f>
        <v>0</v>
      </c>
      <c r="E21" s="91">
        <f>'[37]I. Фін результат'!$D$21</f>
        <v>0</v>
      </c>
      <c r="F21" s="49">
        <f t="shared" si="3"/>
        <v>0</v>
      </c>
      <c r="G21" s="91">
        <f t="shared" si="2"/>
        <v>0</v>
      </c>
      <c r="H21" s="64" t="s">
        <v>294</v>
      </c>
      <c r="I21" s="47"/>
    </row>
    <row r="22" spans="1:9" ht="20.100000000000001" customHeight="1">
      <c r="A22" s="8" t="s">
        <v>22</v>
      </c>
      <c r="B22" s="9">
        <v>1034</v>
      </c>
      <c r="C22" s="91">
        <f>'[37]I. Фін результат'!$C$22</f>
        <v>0</v>
      </c>
      <c r="D22" s="91">
        <f>'[38]I. Фін результат'!$C$22</f>
        <v>0</v>
      </c>
      <c r="E22" s="91">
        <f>'[37]I. Фін результат'!$D$21</f>
        <v>0</v>
      </c>
      <c r="F22" s="49">
        <f t="shared" si="3"/>
        <v>0</v>
      </c>
      <c r="G22" s="91">
        <f t="shared" si="2"/>
        <v>0</v>
      </c>
      <c r="H22" s="64" t="s">
        <v>294</v>
      </c>
      <c r="I22" s="47"/>
    </row>
    <row r="23" spans="1:9" ht="20.100000000000001" customHeight="1">
      <c r="A23" s="8" t="s">
        <v>23</v>
      </c>
      <c r="B23" s="9">
        <v>1035</v>
      </c>
      <c r="C23" s="91">
        <f>'[37]I. Фін результат'!$C$23</f>
        <v>0</v>
      </c>
      <c r="D23" s="91">
        <f>'[38]I. Фін результат'!$C$23</f>
        <v>0</v>
      </c>
      <c r="E23" s="91">
        <f>'[37]I. Фін результат'!$D$21</f>
        <v>0</v>
      </c>
      <c r="F23" s="49">
        <f t="shared" si="3"/>
        <v>0</v>
      </c>
      <c r="G23" s="91">
        <f t="shared" si="2"/>
        <v>0</v>
      </c>
      <c r="H23" s="64" t="s">
        <v>294</v>
      </c>
      <c r="I23" s="47"/>
    </row>
    <row r="24" spans="1:9" s="2" customFormat="1" ht="20.100000000000001" customHeight="1">
      <c r="A24" s="8" t="s">
        <v>31</v>
      </c>
      <c r="B24" s="9">
        <v>1036</v>
      </c>
      <c r="C24" s="91">
        <f>'[37]I. Фін результат'!$C$24</f>
        <v>-39.1</v>
      </c>
      <c r="D24" s="91">
        <f>'[38]I. Фін результат'!$C$24</f>
        <v>-43.6</v>
      </c>
      <c r="E24" s="91">
        <f>'[37]I. Фін результат'!$D$24</f>
        <v>-55.2</v>
      </c>
      <c r="F24" s="91">
        <f t="shared" si="3"/>
        <v>-43.6</v>
      </c>
      <c r="G24" s="91">
        <f>-11.6</f>
        <v>-11.6</v>
      </c>
      <c r="H24" s="64">
        <f t="shared" si="1"/>
        <v>78.985507246376812</v>
      </c>
      <c r="I24" s="47"/>
    </row>
    <row r="25" spans="1:9" s="2" customFormat="1" ht="20.100000000000001" customHeight="1">
      <c r="A25" s="8" t="s">
        <v>32</v>
      </c>
      <c r="B25" s="9">
        <v>1037</v>
      </c>
      <c r="C25" s="91">
        <f>'[37]I. Фін результат'!$C$25</f>
        <v>-8.8000000000000007</v>
      </c>
      <c r="D25" s="91">
        <f>'[38]I. Фін результат'!$C$25</f>
        <v>-10.5</v>
      </c>
      <c r="E25" s="91">
        <f>'[37]I. Фін результат'!$D$25</f>
        <v>-10</v>
      </c>
      <c r="F25" s="49">
        <f t="shared" si="3"/>
        <v>-10.5</v>
      </c>
      <c r="G25" s="91">
        <v>1</v>
      </c>
      <c r="H25" s="64">
        <f t="shared" si="1"/>
        <v>105</v>
      </c>
      <c r="I25" s="47"/>
    </row>
    <row r="26" spans="1:9" s="2" customFormat="1" ht="20.100000000000001" customHeight="1">
      <c r="A26" s="8" t="s">
        <v>33</v>
      </c>
      <c r="B26" s="9">
        <v>1038</v>
      </c>
      <c r="C26" s="91">
        <f>'[37]I. Фін результат'!$C$26</f>
        <v>-2908.7</v>
      </c>
      <c r="D26" s="91">
        <f>'[38]I. Фін результат'!$C$26</f>
        <v>-3085.3</v>
      </c>
      <c r="E26" s="91">
        <f>'[37]I. Фін результат'!$D$26</f>
        <v>-3418.4</v>
      </c>
      <c r="F26" s="91">
        <f t="shared" si="3"/>
        <v>-3085.3</v>
      </c>
      <c r="G26" s="91">
        <v>-333.1</v>
      </c>
      <c r="H26" s="64">
        <f t="shared" si="1"/>
        <v>90.255675169670027</v>
      </c>
      <c r="I26" s="47"/>
    </row>
    <row r="27" spans="1:9" s="2" customFormat="1" ht="20.100000000000001" customHeight="1">
      <c r="A27" s="8" t="s">
        <v>34</v>
      </c>
      <c r="B27" s="9">
        <v>1039</v>
      </c>
      <c r="C27" s="91">
        <f>'[37]I. Фін результат'!$C$27</f>
        <v>-608.20000000000005</v>
      </c>
      <c r="D27" s="91">
        <f>'[38]I. Фін результат'!$C$27</f>
        <v>-667.3</v>
      </c>
      <c r="E27" s="91">
        <f>'[37]I. Фін результат'!$D$27</f>
        <v>-752.1</v>
      </c>
      <c r="F27" s="91">
        <f t="shared" si="3"/>
        <v>-667.3</v>
      </c>
      <c r="G27" s="91">
        <v>-84.8</v>
      </c>
      <c r="H27" s="64">
        <f t="shared" si="1"/>
        <v>88.724903603244243</v>
      </c>
      <c r="I27" s="47"/>
    </row>
    <row r="28" spans="1:9" s="2" customFormat="1" ht="42.75" customHeight="1">
      <c r="A28" s="8" t="s">
        <v>35</v>
      </c>
      <c r="B28" s="9">
        <v>1040</v>
      </c>
      <c r="C28" s="91">
        <f>'[37]I. Фін результат'!$C$28</f>
        <v>-14.769</v>
      </c>
      <c r="D28" s="91">
        <f>'[38]I. Фін результат'!$C$28</f>
        <v>-41.4</v>
      </c>
      <c r="E28" s="91">
        <f>'[37]I. Фін результат'!$D$28</f>
        <v>-20.8</v>
      </c>
      <c r="F28" s="91">
        <f t="shared" si="3"/>
        <v>-41.4</v>
      </c>
      <c r="G28" s="91">
        <v>20.2</v>
      </c>
      <c r="H28" s="64">
        <f t="shared" si="1"/>
        <v>199.03846153846152</v>
      </c>
      <c r="I28" s="47"/>
    </row>
    <row r="29" spans="1:9" s="2" customFormat="1" ht="42.75" customHeight="1">
      <c r="A29" s="8" t="s">
        <v>36</v>
      </c>
      <c r="B29" s="9">
        <v>1041</v>
      </c>
      <c r="C29" s="91">
        <f>'[37]I. Фін результат'!$C$29</f>
        <v>0</v>
      </c>
      <c r="D29" s="91">
        <f>'[38]I. Фін результат'!$C$29</f>
        <v>0</v>
      </c>
      <c r="E29" s="91">
        <f>'[37]I. Фін результат'!$D$29</f>
        <v>0</v>
      </c>
      <c r="F29" s="91">
        <f t="shared" si="3"/>
        <v>0</v>
      </c>
      <c r="G29" s="91">
        <f t="shared" si="2"/>
        <v>0</v>
      </c>
      <c r="H29" s="64" t="s">
        <v>294</v>
      </c>
      <c r="I29" s="47"/>
    </row>
    <row r="30" spans="1:9" s="2" customFormat="1" ht="20.100000000000001" customHeight="1">
      <c r="A30" s="8" t="s">
        <v>37</v>
      </c>
      <c r="B30" s="9">
        <v>1042</v>
      </c>
      <c r="C30" s="91">
        <f>'[37]I. Фін результат'!$C$30</f>
        <v>-0.8</v>
      </c>
      <c r="D30" s="91">
        <f>'[38]I. Фін результат'!$C$30</f>
        <v>-0.8</v>
      </c>
      <c r="E30" s="91">
        <f>'[37]I. Фін результат'!$D$30</f>
        <v>0</v>
      </c>
      <c r="F30" s="91">
        <f t="shared" si="3"/>
        <v>-0.8</v>
      </c>
      <c r="G30" s="91">
        <v>0.8</v>
      </c>
      <c r="H30" s="64" t="s">
        <v>294</v>
      </c>
      <c r="I30" s="47"/>
    </row>
    <row r="31" spans="1:9" s="2" customFormat="1" ht="20.100000000000001" customHeight="1">
      <c r="A31" s="8" t="s">
        <v>38</v>
      </c>
      <c r="B31" s="9">
        <v>1043</v>
      </c>
      <c r="C31" s="91" t="str">
        <f>'[37]I. Фін результат'!$C$31</f>
        <v>-</v>
      </c>
      <c r="D31" s="91" t="str">
        <f>'[38]I. Фін результат'!$C$31</f>
        <v>-</v>
      </c>
      <c r="E31" s="91">
        <f>'[37]I. Фін результат'!$D$31</f>
        <v>-3.2</v>
      </c>
      <c r="F31" s="91">
        <v>0</v>
      </c>
      <c r="G31" s="91">
        <v>-3.2</v>
      </c>
      <c r="H31" s="64" t="s">
        <v>294</v>
      </c>
      <c r="I31" s="47"/>
    </row>
    <row r="32" spans="1:9" s="2" customFormat="1" ht="20.100000000000001" customHeight="1">
      <c r="A32" s="8" t="s">
        <v>39</v>
      </c>
      <c r="B32" s="9">
        <v>1044</v>
      </c>
      <c r="C32" s="91">
        <f>'[37]I. Фін результат'!$C$32</f>
        <v>-154.4</v>
      </c>
      <c r="D32" s="91">
        <f>'[38]I. Фін результат'!$C$32</f>
        <v>-171.4</v>
      </c>
      <c r="E32" s="91">
        <f>'[37]I. Фін результат'!$D$32</f>
        <v>-154.4</v>
      </c>
      <c r="F32" s="91">
        <f t="shared" si="3"/>
        <v>-171.4</v>
      </c>
      <c r="G32" s="91">
        <v>17</v>
      </c>
      <c r="H32" s="64">
        <f t="shared" si="1"/>
        <v>111.01036269430051</v>
      </c>
      <c r="I32" s="47"/>
    </row>
    <row r="33" spans="1:9" s="2" customFormat="1" ht="20.100000000000001" customHeight="1">
      <c r="A33" s="8" t="s">
        <v>52</v>
      </c>
      <c r="B33" s="9">
        <v>1045</v>
      </c>
      <c r="C33" s="91">
        <f>'[37]I. Фін результат'!$C$33</f>
        <v>-17.600000000000001</v>
      </c>
      <c r="D33" s="91">
        <f>'[38]I. Фін результат'!$C$33</f>
        <v>-17.600000000000001</v>
      </c>
      <c r="E33" s="91">
        <f>'[37]I. Фін результат'!$D$33</f>
        <v>-17.600000000000001</v>
      </c>
      <c r="F33" s="91">
        <f t="shared" si="3"/>
        <v>-17.600000000000001</v>
      </c>
      <c r="G33" s="91">
        <v>0</v>
      </c>
      <c r="H33" s="64">
        <f t="shared" si="1"/>
        <v>100</v>
      </c>
      <c r="I33" s="47"/>
    </row>
    <row r="34" spans="1:9" s="2" customFormat="1" ht="20.100000000000001" customHeight="1">
      <c r="A34" s="8" t="s">
        <v>40</v>
      </c>
      <c r="B34" s="9">
        <v>1046</v>
      </c>
      <c r="C34" s="94" t="str">
        <f>'[37]I. Фін результат'!$C$34</f>
        <v>-</v>
      </c>
      <c r="D34" s="94" t="str">
        <f>'[38]I. Фін результат'!$C$34</f>
        <v>-</v>
      </c>
      <c r="E34" s="94">
        <f>'[37]I. Фін результат'!$D$34</f>
        <v>0</v>
      </c>
      <c r="F34" s="94" t="str">
        <f t="shared" si="3"/>
        <v>-</v>
      </c>
      <c r="G34" s="94" t="s">
        <v>294</v>
      </c>
      <c r="H34" s="64" t="s">
        <v>294</v>
      </c>
      <c r="I34" s="47"/>
    </row>
    <row r="35" spans="1:9" s="2" customFormat="1" ht="20.100000000000001" customHeight="1">
      <c r="A35" s="8" t="s">
        <v>41</v>
      </c>
      <c r="B35" s="9">
        <v>1047</v>
      </c>
      <c r="C35" s="91">
        <f>'[37]I. Фін результат'!$C$35</f>
        <v>0</v>
      </c>
      <c r="D35" s="91">
        <f>'[38]I. Фін результат'!$C$35</f>
        <v>0</v>
      </c>
      <c r="E35" s="91">
        <f>'[37]I. Фін результат'!$D$35</f>
        <v>0</v>
      </c>
      <c r="F35" s="91">
        <f t="shared" si="3"/>
        <v>0</v>
      </c>
      <c r="G35" s="91">
        <f t="shared" si="2"/>
        <v>0</v>
      </c>
      <c r="H35" s="64" t="s">
        <v>294</v>
      </c>
      <c r="I35" s="47"/>
    </row>
    <row r="36" spans="1:9" s="2" customFormat="1" ht="20.100000000000001" customHeight="1">
      <c r="A36" s="8" t="s">
        <v>42</v>
      </c>
      <c r="B36" s="9">
        <v>1048</v>
      </c>
      <c r="C36" s="91">
        <f>'[37]I. Фін результат'!$C$36</f>
        <v>0</v>
      </c>
      <c r="D36" s="91">
        <f>'[38]I. Фін результат'!$C$36</f>
        <v>0</v>
      </c>
      <c r="E36" s="91">
        <f>'[37]I. Фін результат'!$D$36</f>
        <v>-46</v>
      </c>
      <c r="F36" s="91">
        <f t="shared" si="3"/>
        <v>0</v>
      </c>
      <c r="G36" s="91">
        <v>-46</v>
      </c>
      <c r="H36" s="64">
        <f t="shared" si="1"/>
        <v>0</v>
      </c>
      <c r="I36" s="47"/>
    </row>
    <row r="37" spans="1:9" s="2" customFormat="1" ht="20.100000000000001" customHeight="1">
      <c r="A37" s="8" t="s">
        <v>43</v>
      </c>
      <c r="B37" s="9">
        <v>1049</v>
      </c>
      <c r="C37" s="91">
        <f>'[37]I. Фін результат'!$C$37</f>
        <v>-3.3</v>
      </c>
      <c r="D37" s="91">
        <f>'[38]I. Фін результат'!$C$37</f>
        <v>-3.3</v>
      </c>
      <c r="E37" s="91">
        <f>'[37]I. Фін результат'!$D$37</f>
        <v>-36.799999999999997</v>
      </c>
      <c r="F37" s="91">
        <f t="shared" si="3"/>
        <v>-3.3</v>
      </c>
      <c r="G37" s="91">
        <v>-33.5</v>
      </c>
      <c r="H37" s="64">
        <f t="shared" si="1"/>
        <v>8.9673913043478262</v>
      </c>
      <c r="I37" s="47"/>
    </row>
    <row r="38" spans="1:9" s="2" customFormat="1" ht="42.75" customHeight="1">
      <c r="A38" s="8" t="s">
        <v>56</v>
      </c>
      <c r="B38" s="9">
        <v>1050</v>
      </c>
      <c r="C38" s="91">
        <f>'[37]I. Фін результат'!$C$38</f>
        <v>-268.10000000000002</v>
      </c>
      <c r="D38" s="91">
        <f>'[38]I. Фін результат'!$C$38</f>
        <v>-277</v>
      </c>
      <c r="E38" s="91">
        <f>'[37]I. Фін результат'!$D$38</f>
        <v>-233.2</v>
      </c>
      <c r="F38" s="91">
        <f t="shared" si="3"/>
        <v>-277</v>
      </c>
      <c r="G38" s="91">
        <v>43.8</v>
      </c>
      <c r="H38" s="64">
        <f t="shared" si="1"/>
        <v>118.78216123499143</v>
      </c>
      <c r="I38" s="47"/>
    </row>
    <row r="39" spans="1:9" s="2" customFormat="1" ht="20.100000000000001" customHeight="1">
      <c r="A39" s="8" t="s">
        <v>44</v>
      </c>
      <c r="B39" s="6" t="s">
        <v>196</v>
      </c>
      <c r="C39" s="91">
        <f>'[37]I. Фін результат'!$C$39</f>
        <v>-46.8</v>
      </c>
      <c r="D39" s="91">
        <f>'[38]I. Фін результат'!$C$39</f>
        <v>-131.5</v>
      </c>
      <c r="E39" s="91">
        <f>'[37]I. Фін результат'!$D$39</f>
        <v>-27.2</v>
      </c>
      <c r="F39" s="91">
        <f t="shared" si="3"/>
        <v>-131.5</v>
      </c>
      <c r="G39" s="91">
        <v>104.3</v>
      </c>
      <c r="H39" s="64">
        <f t="shared" si="1"/>
        <v>483.45588235294122</v>
      </c>
      <c r="I39" s="47"/>
    </row>
    <row r="40" spans="1:9" s="2" customFormat="1" ht="20.100000000000001" customHeight="1">
      <c r="A40" s="8" t="s">
        <v>76</v>
      </c>
      <c r="B40" s="9">
        <v>1051</v>
      </c>
      <c r="C40" s="91">
        <f>'[37]I. Фін результат'!$C$40</f>
        <v>-400.7</v>
      </c>
      <c r="D40" s="91">
        <f>'[38]I. Фін результат'!$C$40</f>
        <v>-575.18000000000006</v>
      </c>
      <c r="E40" s="91">
        <f>'[37]I. Фін результат'!$D$40</f>
        <v>-543.6</v>
      </c>
      <c r="F40" s="91">
        <f t="shared" si="3"/>
        <v>-575.18000000000006</v>
      </c>
      <c r="G40" s="91">
        <v>31.6</v>
      </c>
      <c r="H40" s="64">
        <f t="shared" si="1"/>
        <v>105.80941869021341</v>
      </c>
      <c r="I40" s="47"/>
    </row>
    <row r="41" spans="1:9" ht="20.100000000000001" customHeight="1">
      <c r="A41" s="8" t="s">
        <v>118</v>
      </c>
      <c r="B41" s="9">
        <v>1060</v>
      </c>
      <c r="C41" s="92">
        <f>'[37]I. Фін результат'!$C$41</f>
        <v>0</v>
      </c>
      <c r="D41" s="92">
        <f>'[38]I. Фін результат'!$C$41</f>
        <v>0</v>
      </c>
      <c r="E41" s="92">
        <f>SUM(E42:E48)</f>
        <v>0</v>
      </c>
      <c r="F41" s="65">
        <f>SUM(F42:F48)</f>
        <v>0</v>
      </c>
      <c r="G41" s="91">
        <f t="shared" si="2"/>
        <v>0</v>
      </c>
      <c r="H41" s="64" t="s">
        <v>294</v>
      </c>
      <c r="I41" s="47"/>
    </row>
    <row r="42" spans="1:9" s="2" customFormat="1" ht="20.100000000000001" customHeight="1">
      <c r="A42" s="8" t="s">
        <v>103</v>
      </c>
      <c r="B42" s="9">
        <v>1061</v>
      </c>
      <c r="C42" s="91">
        <f>'[37]I. Фін результат'!$C$42</f>
        <v>0</v>
      </c>
      <c r="D42" s="91">
        <f>'[38]I. Фін результат'!$C$42</f>
        <v>0</v>
      </c>
      <c r="E42" s="91">
        <f>'[37]I. Фін результат'!$D$42</f>
        <v>0</v>
      </c>
      <c r="F42" s="49">
        <f>D42</f>
        <v>0</v>
      </c>
      <c r="G42" s="91">
        <f t="shared" si="2"/>
        <v>0</v>
      </c>
      <c r="H42" s="64" t="s">
        <v>294</v>
      </c>
      <c r="I42" s="47"/>
    </row>
    <row r="43" spans="1:9" s="2" customFormat="1" ht="20.100000000000001" customHeight="1">
      <c r="A43" s="8" t="s">
        <v>104</v>
      </c>
      <c r="B43" s="9">
        <v>1062</v>
      </c>
      <c r="C43" s="91">
        <f>'[37]I. Фін результат'!$C$43</f>
        <v>0</v>
      </c>
      <c r="D43" s="91">
        <f>'[38]I. Фін результат'!$C$43</f>
        <v>0</v>
      </c>
      <c r="E43" s="91">
        <f>'[37]I. Фін результат'!$D$43</f>
        <v>0</v>
      </c>
      <c r="F43" s="49">
        <f t="shared" ref="F43:F48" si="4">D43</f>
        <v>0</v>
      </c>
      <c r="G43" s="91">
        <f t="shared" si="2"/>
        <v>0</v>
      </c>
      <c r="H43" s="64" t="s">
        <v>294</v>
      </c>
      <c r="I43" s="47"/>
    </row>
    <row r="44" spans="1:9" s="2" customFormat="1" ht="20.100000000000001" customHeight="1">
      <c r="A44" s="8" t="s">
        <v>33</v>
      </c>
      <c r="B44" s="9">
        <v>1063</v>
      </c>
      <c r="C44" s="91">
        <f>'[37]I. Фін результат'!$C$44</f>
        <v>0</v>
      </c>
      <c r="D44" s="91">
        <f>'[38]I. Фін результат'!$C$44</f>
        <v>0</v>
      </c>
      <c r="E44" s="91">
        <f>'[37]I. Фін результат'!$D$44</f>
        <v>0</v>
      </c>
      <c r="F44" s="49">
        <f t="shared" si="4"/>
        <v>0</v>
      </c>
      <c r="G44" s="91">
        <f t="shared" si="2"/>
        <v>0</v>
      </c>
      <c r="H44" s="64" t="s">
        <v>294</v>
      </c>
      <c r="I44" s="47"/>
    </row>
    <row r="45" spans="1:9" s="2" customFormat="1" ht="20.100000000000001" customHeight="1">
      <c r="A45" s="8" t="s">
        <v>34</v>
      </c>
      <c r="B45" s="9">
        <v>1064</v>
      </c>
      <c r="C45" s="91">
        <f>'[37]I. Фін результат'!$C$45</f>
        <v>0</v>
      </c>
      <c r="D45" s="91">
        <f>'[38]I. Фін результат'!$C$45</f>
        <v>0</v>
      </c>
      <c r="E45" s="91">
        <f>'[37]I. Фін результат'!$D$45</f>
        <v>0</v>
      </c>
      <c r="F45" s="49">
        <f t="shared" si="4"/>
        <v>0</v>
      </c>
      <c r="G45" s="91">
        <f t="shared" si="2"/>
        <v>0</v>
      </c>
      <c r="H45" s="64" t="s">
        <v>294</v>
      </c>
      <c r="I45" s="47"/>
    </row>
    <row r="46" spans="1:9" s="2" customFormat="1" ht="20.100000000000001" customHeight="1">
      <c r="A46" s="8" t="s">
        <v>51</v>
      </c>
      <c r="B46" s="9">
        <v>1065</v>
      </c>
      <c r="C46" s="91">
        <f>'[37]I. Фін результат'!$C$46</f>
        <v>0</v>
      </c>
      <c r="D46" s="91">
        <f>'[38]I. Фін результат'!$C$46</f>
        <v>0</v>
      </c>
      <c r="E46" s="91">
        <f>'[37]I. Фін результат'!$D$46</f>
        <v>0</v>
      </c>
      <c r="F46" s="49">
        <f t="shared" si="4"/>
        <v>0</v>
      </c>
      <c r="G46" s="91">
        <f t="shared" si="2"/>
        <v>0</v>
      </c>
      <c r="H46" s="64" t="s">
        <v>294</v>
      </c>
      <c r="I46" s="47"/>
    </row>
    <row r="47" spans="1:9" s="2" customFormat="1" ht="20.100000000000001" customHeight="1">
      <c r="A47" s="8" t="s">
        <v>59</v>
      </c>
      <c r="B47" s="9">
        <v>1066</v>
      </c>
      <c r="C47" s="91">
        <f>'[37]I. Фін результат'!$C$47</f>
        <v>0</v>
      </c>
      <c r="D47" s="91">
        <f>'[38]I. Фін результат'!$C$47</f>
        <v>0</v>
      </c>
      <c r="E47" s="91">
        <f>'[37]I. Фін результат'!$D$47</f>
        <v>0</v>
      </c>
      <c r="F47" s="49">
        <f t="shared" si="4"/>
        <v>0</v>
      </c>
      <c r="G47" s="91">
        <f t="shared" si="2"/>
        <v>0</v>
      </c>
      <c r="H47" s="64" t="s">
        <v>294</v>
      </c>
      <c r="I47" s="47"/>
    </row>
    <row r="48" spans="1:9" s="2" customFormat="1" ht="20.100000000000001" customHeight="1">
      <c r="A48" s="8" t="s">
        <v>84</v>
      </c>
      <c r="B48" s="9">
        <v>1067</v>
      </c>
      <c r="C48" s="91">
        <f>'[37]I. Фін результат'!$C$48</f>
        <v>0</v>
      </c>
      <c r="D48" s="91">
        <f>'[38]I. Фін результат'!$C$48</f>
        <v>0</v>
      </c>
      <c r="E48" s="91">
        <f>'[37]I. Фін результат'!$D$48</f>
        <v>0</v>
      </c>
      <c r="F48" s="49">
        <f t="shared" si="4"/>
        <v>0</v>
      </c>
      <c r="G48" s="91">
        <f t="shared" si="2"/>
        <v>0</v>
      </c>
      <c r="H48" s="64" t="s">
        <v>294</v>
      </c>
      <c r="I48" s="47"/>
    </row>
    <row r="49" spans="1:9" s="2" customFormat="1" ht="20.100000000000001" customHeight="1">
      <c r="A49" s="8" t="s">
        <v>151</v>
      </c>
      <c r="B49" s="9">
        <v>1070</v>
      </c>
      <c r="C49" s="92">
        <f>SUM(C50:C52)</f>
        <v>3081</v>
      </c>
      <c r="D49" s="92">
        <f>SUM(D50:D52)</f>
        <v>17749</v>
      </c>
      <c r="E49" s="92">
        <f>SUM(E50:E52)</f>
        <v>5855</v>
      </c>
      <c r="F49" s="92">
        <f>D49</f>
        <v>17749</v>
      </c>
      <c r="G49" s="91">
        <f t="shared" si="2"/>
        <v>11894</v>
      </c>
      <c r="H49" s="64">
        <f t="shared" si="1"/>
        <v>303.14261315115283</v>
      </c>
      <c r="I49" s="47"/>
    </row>
    <row r="50" spans="1:9" s="2" customFormat="1" ht="20.100000000000001" customHeight="1">
      <c r="A50" s="8" t="s">
        <v>114</v>
      </c>
      <c r="B50" s="9">
        <v>1071</v>
      </c>
      <c r="C50" s="91">
        <f>'[37]I. Фін результат'!$C$50</f>
        <v>0</v>
      </c>
      <c r="D50" s="91">
        <f>'[38]I. Фін результат'!$C$50</f>
        <v>0</v>
      </c>
      <c r="E50" s="91">
        <f>'[37]I. Фін результат'!$D$50</f>
        <v>0</v>
      </c>
      <c r="F50" s="49" t="s">
        <v>294</v>
      </c>
      <c r="G50" s="90" t="s">
        <v>294</v>
      </c>
      <c r="H50" s="64" t="s">
        <v>294</v>
      </c>
      <c r="I50" s="47"/>
    </row>
    <row r="51" spans="1:9" s="2" customFormat="1" ht="20.100000000000001" customHeight="1">
      <c r="A51" s="8" t="s">
        <v>174</v>
      </c>
      <c r="B51" s="9">
        <v>1072</v>
      </c>
      <c r="C51" s="91">
        <f>'[37]I. Фін результат'!$C$51</f>
        <v>0</v>
      </c>
      <c r="D51" s="91">
        <f>'[38]I. Фін результат'!$C$51</f>
        <v>0</v>
      </c>
      <c r="E51" s="91">
        <f>'[37]I. Фін результат'!$D$51</f>
        <v>0</v>
      </c>
      <c r="F51" s="49" t="s">
        <v>294</v>
      </c>
      <c r="G51" s="90" t="s">
        <v>294</v>
      </c>
      <c r="H51" s="64" t="s">
        <v>294</v>
      </c>
      <c r="I51" s="47"/>
    </row>
    <row r="52" spans="1:9" s="2" customFormat="1" ht="20.100000000000001" customHeight="1">
      <c r="A52" s="8" t="s">
        <v>152</v>
      </c>
      <c r="B52" s="9">
        <v>1073</v>
      </c>
      <c r="C52" s="91">
        <f>'[37]I. Фін результат'!$C$52</f>
        <v>3081</v>
      </c>
      <c r="D52" s="91">
        <f>'[38]I. Фін результат'!$C$52</f>
        <v>17749</v>
      </c>
      <c r="E52" s="91">
        <f>'[37]I. Фін результат'!$D$52</f>
        <v>5855</v>
      </c>
      <c r="F52" s="91">
        <f>D52</f>
        <v>17749</v>
      </c>
      <c r="G52" s="91">
        <f t="shared" si="2"/>
        <v>11894</v>
      </c>
      <c r="H52" s="64">
        <f t="shared" si="1"/>
        <v>303.14261315115283</v>
      </c>
      <c r="I52" s="47"/>
    </row>
    <row r="53" spans="1:9" s="2" customFormat="1" ht="20.100000000000001" customHeight="1">
      <c r="A53" s="45" t="s">
        <v>60</v>
      </c>
      <c r="B53" s="9">
        <v>1080</v>
      </c>
      <c r="C53" s="92">
        <f>SUM(C54:C59)</f>
        <v>-3022</v>
      </c>
      <c r="D53" s="92">
        <f>SUM(D54:D59)</f>
        <v>-5044</v>
      </c>
      <c r="E53" s="92">
        <f>SUM(E54:E59)</f>
        <v>-966.6</v>
      </c>
      <c r="F53" s="92">
        <f>SUM(F54:F59)</f>
        <v>-5044</v>
      </c>
      <c r="G53" s="91">
        <v>4077.4</v>
      </c>
      <c r="H53" s="64">
        <f t="shared" si="1"/>
        <v>521.82909166149386</v>
      </c>
      <c r="I53" s="47"/>
    </row>
    <row r="54" spans="1:9" s="2" customFormat="1" ht="20.100000000000001" customHeight="1">
      <c r="A54" s="8" t="s">
        <v>114</v>
      </c>
      <c r="B54" s="9">
        <v>1081</v>
      </c>
      <c r="C54" s="91">
        <f>'[37]I. Фін результат'!$C$54</f>
        <v>0</v>
      </c>
      <c r="D54" s="91">
        <f>'[38]I. Фін результат'!$C$54</f>
        <v>0</v>
      </c>
      <c r="E54" s="91">
        <f>'[37]I. Фін результат'!$D$54</f>
        <v>0</v>
      </c>
      <c r="F54" s="49">
        <f t="shared" ref="F54:F59" si="5">D54</f>
        <v>0</v>
      </c>
      <c r="G54" s="91">
        <f t="shared" si="2"/>
        <v>0</v>
      </c>
      <c r="H54" s="64" t="s">
        <v>294</v>
      </c>
      <c r="I54" s="47"/>
    </row>
    <row r="55" spans="1:9" s="2" customFormat="1" ht="20.100000000000001" customHeight="1">
      <c r="A55" s="8" t="s">
        <v>229</v>
      </c>
      <c r="B55" s="9">
        <v>1082</v>
      </c>
      <c r="C55" s="91">
        <f>'[37]I. Фін результат'!$C$55</f>
        <v>0</v>
      </c>
      <c r="D55" s="91">
        <f>'[38]I. Фін результат'!$C$55</f>
        <v>0</v>
      </c>
      <c r="E55" s="91">
        <f>'[37]I. Фін результат'!$D$55</f>
        <v>0</v>
      </c>
      <c r="F55" s="49">
        <f t="shared" si="5"/>
        <v>0</v>
      </c>
      <c r="G55" s="91">
        <f t="shared" si="2"/>
        <v>0</v>
      </c>
      <c r="H55" s="64" t="s">
        <v>294</v>
      </c>
      <c r="I55" s="47"/>
    </row>
    <row r="56" spans="1:9" s="2" customFormat="1" ht="20.100000000000001" customHeight="1">
      <c r="A56" s="8" t="s">
        <v>55</v>
      </c>
      <c r="B56" s="9">
        <v>1083</v>
      </c>
      <c r="C56" s="91">
        <f>'[37]I. Фін результат'!$C$56</f>
        <v>0</v>
      </c>
      <c r="D56" s="91">
        <f>'[38]I. Фін результат'!$C$56</f>
        <v>0</v>
      </c>
      <c r="E56" s="91">
        <f>'[37]I. Фін результат'!$D$56</f>
        <v>0</v>
      </c>
      <c r="F56" s="49">
        <f t="shared" si="5"/>
        <v>0</v>
      </c>
      <c r="G56" s="91">
        <f t="shared" si="2"/>
        <v>0</v>
      </c>
      <c r="H56" s="64" t="s">
        <v>294</v>
      </c>
      <c r="I56" s="47"/>
    </row>
    <row r="57" spans="1:9" s="2" customFormat="1" ht="20.100000000000001" customHeight="1">
      <c r="A57" s="8" t="s">
        <v>45</v>
      </c>
      <c r="B57" s="9">
        <v>1084</v>
      </c>
      <c r="C57" s="91">
        <f>'[37]I. Фін результат'!$C$57</f>
        <v>0</v>
      </c>
      <c r="D57" s="91">
        <f>'[38]I. Фін результат'!$C$57</f>
        <v>0</v>
      </c>
      <c r="E57" s="91">
        <f>'[37]I. Фін результат'!$D$57</f>
        <v>0</v>
      </c>
      <c r="F57" s="49">
        <f t="shared" si="5"/>
        <v>0</v>
      </c>
      <c r="G57" s="91">
        <f t="shared" si="2"/>
        <v>0</v>
      </c>
      <c r="H57" s="64" t="s">
        <v>294</v>
      </c>
      <c r="I57" s="47"/>
    </row>
    <row r="58" spans="1:9" s="2" customFormat="1" ht="20.100000000000001" customHeight="1">
      <c r="A58" s="8" t="s">
        <v>49</v>
      </c>
      <c r="B58" s="9">
        <v>1085</v>
      </c>
      <c r="C58" s="91">
        <f>'[37]I. Фін результат'!$C$58</f>
        <v>0</v>
      </c>
      <c r="D58" s="91">
        <f>'[38]I. Фін результат'!$C$58</f>
        <v>0</v>
      </c>
      <c r="E58" s="91">
        <f>'[37]I. Фін результат'!$D$58</f>
        <v>0</v>
      </c>
      <c r="F58" s="49">
        <f t="shared" si="5"/>
        <v>0</v>
      </c>
      <c r="G58" s="91">
        <f t="shared" si="2"/>
        <v>0</v>
      </c>
      <c r="H58" s="64" t="s">
        <v>294</v>
      </c>
      <c r="I58" s="47"/>
    </row>
    <row r="59" spans="1:9" s="2" customFormat="1" ht="20.100000000000001" customHeight="1">
      <c r="A59" s="8" t="s">
        <v>124</v>
      </c>
      <c r="B59" s="9">
        <v>1086</v>
      </c>
      <c r="C59" s="91">
        <f>'[37]I. Фін результат'!$C$59</f>
        <v>-3022</v>
      </c>
      <c r="D59" s="91">
        <f>'[38]I. Фін результат'!$C$59</f>
        <v>-5044</v>
      </c>
      <c r="E59" s="91">
        <f>'[37]I. Фін результат'!$D$59</f>
        <v>-966.6</v>
      </c>
      <c r="F59" s="91">
        <f t="shared" si="5"/>
        <v>-5044</v>
      </c>
      <c r="G59" s="91">
        <v>4077.4</v>
      </c>
      <c r="H59" s="64">
        <f t="shared" si="1"/>
        <v>521.82909166149386</v>
      </c>
      <c r="I59" s="47"/>
    </row>
    <row r="60" spans="1:9" s="5" customFormat="1" ht="20.100000000000001" customHeight="1">
      <c r="A60" s="10" t="s">
        <v>4</v>
      </c>
      <c r="B60" s="11">
        <v>1100</v>
      </c>
      <c r="C60" s="85">
        <f>SUM(C17,C18,C41,C49,C53)</f>
        <v>-2537.0119999999979</v>
      </c>
      <c r="D60" s="85">
        <f>SUM(D17,D18,D41,D49,D53)</f>
        <v>9178.820000000007</v>
      </c>
      <c r="E60" s="85">
        <f>SUM(E17,E18,E41,E49,E53)</f>
        <v>927.99999999997578</v>
      </c>
      <c r="F60" s="85">
        <f>SUM(F17,F18,F41,F49,F53)</f>
        <v>9178.820000000007</v>
      </c>
      <c r="G60" s="86">
        <f t="shared" si="2"/>
        <v>8250.8200000000306</v>
      </c>
      <c r="H60" s="66">
        <f t="shared" si="1"/>
        <v>989.09698275864719</v>
      </c>
      <c r="I60" s="48"/>
    </row>
    <row r="61" spans="1:9" ht="20.100000000000001" customHeight="1">
      <c r="A61" s="8" t="s">
        <v>74</v>
      </c>
      <c r="B61" s="9">
        <v>1110</v>
      </c>
      <c r="C61" s="91">
        <f>'[37]I. Фін результат'!$C$61</f>
        <v>0</v>
      </c>
      <c r="D61" s="91">
        <f>'[38]I. Фін результат'!$C$61</f>
        <v>0</v>
      </c>
      <c r="E61" s="91">
        <f>'[37]I. Фін результат'!$D$61</f>
        <v>0</v>
      </c>
      <c r="F61" s="49">
        <f>D61</f>
        <v>0</v>
      </c>
      <c r="G61" s="91">
        <f t="shared" si="2"/>
        <v>0</v>
      </c>
      <c r="H61" s="64" t="s">
        <v>294</v>
      </c>
      <c r="I61" s="47"/>
    </row>
    <row r="62" spans="1:9" ht="20.100000000000001" customHeight="1">
      <c r="A62" s="8" t="s">
        <v>78</v>
      </c>
      <c r="B62" s="9">
        <v>1120</v>
      </c>
      <c r="C62" s="91">
        <f>'[37]I. Фін результат'!$C$62</f>
        <v>0</v>
      </c>
      <c r="D62" s="91">
        <f>'[38]I. Фін результат'!$C$62</f>
        <v>0</v>
      </c>
      <c r="E62" s="91">
        <f>'[37]I. Фін результат'!$D$62</f>
        <v>0</v>
      </c>
      <c r="F62" s="49">
        <f>D62</f>
        <v>0</v>
      </c>
      <c r="G62" s="91">
        <f t="shared" si="2"/>
        <v>0</v>
      </c>
      <c r="H62" s="64" t="s">
        <v>294</v>
      </c>
      <c r="I62" s="47"/>
    </row>
    <row r="63" spans="1:9" ht="20.100000000000001" customHeight="1">
      <c r="A63" s="8" t="s">
        <v>75</v>
      </c>
      <c r="B63" s="9">
        <v>1130</v>
      </c>
      <c r="C63" s="91">
        <f>'[37]I. Фін результат'!$C$63</f>
        <v>0</v>
      </c>
      <c r="D63" s="91">
        <f>'[38]I. Фін результат'!$C$63</f>
        <v>0</v>
      </c>
      <c r="E63" s="91">
        <f>'[37]I. Фін результат'!$D$63</f>
        <v>0</v>
      </c>
      <c r="F63" s="49">
        <f>D63</f>
        <v>0</v>
      </c>
      <c r="G63" s="91">
        <f t="shared" si="2"/>
        <v>0</v>
      </c>
      <c r="H63" s="64" t="s">
        <v>294</v>
      </c>
      <c r="I63" s="47"/>
    </row>
    <row r="64" spans="1:9" ht="20.100000000000001" customHeight="1">
      <c r="A64" s="8" t="s">
        <v>77</v>
      </c>
      <c r="B64" s="9">
        <v>1140</v>
      </c>
      <c r="C64" s="91">
        <f>'[37]I. Фін результат'!$C$64</f>
        <v>0</v>
      </c>
      <c r="D64" s="91">
        <f>'[38]I. Фін результат'!$C$64</f>
        <v>0</v>
      </c>
      <c r="E64" s="91">
        <f>'[37]I. Фін результат'!$D$64</f>
        <v>0</v>
      </c>
      <c r="F64" s="49">
        <f>D64</f>
        <v>0</v>
      </c>
      <c r="G64" s="91">
        <f t="shared" si="2"/>
        <v>0</v>
      </c>
      <c r="H64" s="64" t="s">
        <v>294</v>
      </c>
      <c r="I64" s="47"/>
    </row>
    <row r="65" spans="1:9" ht="20.100000000000001" customHeight="1">
      <c r="A65" s="8" t="s">
        <v>153</v>
      </c>
      <c r="B65" s="9">
        <v>1150</v>
      </c>
      <c r="C65" s="92">
        <f>SUM(C66:C67)</f>
        <v>168</v>
      </c>
      <c r="D65" s="92">
        <f>SUM(D66:D67)</f>
        <v>298</v>
      </c>
      <c r="E65" s="92">
        <f>SUM(E66:E67)</f>
        <v>160.80000000000001</v>
      </c>
      <c r="F65" s="92">
        <f>SUM(F66:F67)</f>
        <v>298</v>
      </c>
      <c r="G65" s="91">
        <f t="shared" si="2"/>
        <v>137.19999999999999</v>
      </c>
      <c r="H65" s="64">
        <f t="shared" si="1"/>
        <v>185.3233830845771</v>
      </c>
      <c r="I65" s="47"/>
    </row>
    <row r="66" spans="1:9" ht="20.100000000000001" customHeight="1">
      <c r="A66" s="8" t="s">
        <v>114</v>
      </c>
      <c r="B66" s="9">
        <v>1151</v>
      </c>
      <c r="C66" s="94" t="str">
        <f>'[37]I. Фін результат'!$C$66</f>
        <v>-</v>
      </c>
      <c r="D66" s="94" t="str">
        <f>'[38]I. Фін результат'!$C$66</f>
        <v>-</v>
      </c>
      <c r="E66" s="94" t="str">
        <f>'[37]I. Фін результат'!$D$66</f>
        <v>-</v>
      </c>
      <c r="F66" s="90" t="str">
        <f>D66</f>
        <v>-</v>
      </c>
      <c r="G66" s="94" t="s">
        <v>294</v>
      </c>
      <c r="H66" s="64" t="s">
        <v>294</v>
      </c>
      <c r="I66" s="47"/>
    </row>
    <row r="67" spans="1:9" ht="20.100000000000001" customHeight="1">
      <c r="A67" s="8" t="s">
        <v>154</v>
      </c>
      <c r="B67" s="9">
        <v>1152</v>
      </c>
      <c r="C67" s="91">
        <f>'[37]I. Фін результат'!$C$67</f>
        <v>168</v>
      </c>
      <c r="D67" s="91">
        <f>'[38]I. Фін результат'!$C$67</f>
        <v>298</v>
      </c>
      <c r="E67" s="91">
        <f>'[37]I. Фін результат'!$D$67</f>
        <v>160.80000000000001</v>
      </c>
      <c r="F67" s="91">
        <f>D67</f>
        <v>298</v>
      </c>
      <c r="G67" s="91">
        <f t="shared" si="2"/>
        <v>137.19999999999999</v>
      </c>
      <c r="H67" s="64">
        <f t="shared" si="1"/>
        <v>185.3233830845771</v>
      </c>
      <c r="I67" s="47"/>
    </row>
    <row r="68" spans="1:9" ht="20.100000000000001" customHeight="1">
      <c r="A68" s="8" t="s">
        <v>155</v>
      </c>
      <c r="B68" s="9">
        <v>1160</v>
      </c>
      <c r="C68" s="92">
        <f>SUM(C69:C70)</f>
        <v>168</v>
      </c>
      <c r="D68" s="92">
        <f>SUM(D69:D70)</f>
        <v>-298</v>
      </c>
      <c r="E68" s="92">
        <f>SUM(E69:E70)</f>
        <v>-160.80000000000001</v>
      </c>
      <c r="F68" s="92">
        <f>SUM(F69:F70)</f>
        <v>-298</v>
      </c>
      <c r="G68" s="91">
        <f t="shared" si="2"/>
        <v>-137.19999999999999</v>
      </c>
      <c r="H68" s="64">
        <f t="shared" si="1"/>
        <v>185.3233830845771</v>
      </c>
      <c r="I68" s="47"/>
    </row>
    <row r="69" spans="1:9" ht="20.100000000000001" customHeight="1">
      <c r="A69" s="8" t="s">
        <v>114</v>
      </c>
      <c r="B69" s="9">
        <v>1161</v>
      </c>
      <c r="C69" s="91">
        <f>'[37]I. Фін результат'!$C$69</f>
        <v>0</v>
      </c>
      <c r="D69" s="91">
        <f>'[38]I. Фін результат'!$C$69</f>
        <v>0</v>
      </c>
      <c r="E69" s="91">
        <f>'[37]I. Фін результат'!$D$69</f>
        <v>0</v>
      </c>
      <c r="F69" s="49">
        <f>D69</f>
        <v>0</v>
      </c>
      <c r="G69" s="91">
        <f t="shared" si="2"/>
        <v>0</v>
      </c>
      <c r="H69" s="64" t="s">
        <v>294</v>
      </c>
      <c r="I69" s="47"/>
    </row>
    <row r="70" spans="1:9" ht="20.100000000000001" customHeight="1">
      <c r="A70" s="8" t="s">
        <v>83</v>
      </c>
      <c r="B70" s="9">
        <v>1162</v>
      </c>
      <c r="C70" s="91">
        <f>'[37]I. Фін результат'!$C$70</f>
        <v>168</v>
      </c>
      <c r="D70" s="91">
        <f>'[38]I. Фін результат'!$C$70</f>
        <v>-298</v>
      </c>
      <c r="E70" s="91">
        <f>'[37]I. Фін результат'!$D$70</f>
        <v>-160.80000000000001</v>
      </c>
      <c r="F70" s="91">
        <f>D70</f>
        <v>-298</v>
      </c>
      <c r="G70" s="91">
        <f t="shared" si="2"/>
        <v>-137.19999999999999</v>
      </c>
      <c r="H70" s="64">
        <f t="shared" si="1"/>
        <v>185.3233830845771</v>
      </c>
      <c r="I70" s="47"/>
    </row>
    <row r="71" spans="1:9" s="5" customFormat="1" ht="20.100000000000001" customHeight="1">
      <c r="A71" s="10" t="s">
        <v>68</v>
      </c>
      <c r="B71" s="11">
        <v>1170</v>
      </c>
      <c r="C71" s="85">
        <f>SUM(C60:C65,C68)</f>
        <v>-2201.0119999999979</v>
      </c>
      <c r="D71" s="85">
        <f>SUM(D60:D65,D68)</f>
        <v>9178.820000000007</v>
      </c>
      <c r="E71" s="85">
        <f>SUM(E60:E65,E68)</f>
        <v>927.9999999999759</v>
      </c>
      <c r="F71" s="85">
        <f>SUM(F60:F65,F68)</f>
        <v>9178.820000000007</v>
      </c>
      <c r="G71" s="86">
        <f t="shared" si="2"/>
        <v>8250.8200000000306</v>
      </c>
      <c r="H71" s="66">
        <f t="shared" si="1"/>
        <v>989.09698275864707</v>
      </c>
      <c r="I71" s="48"/>
    </row>
    <row r="72" spans="1:9" ht="20.100000000000001" customHeight="1">
      <c r="A72" s="8" t="s">
        <v>146</v>
      </c>
      <c r="B72" s="7">
        <v>1180</v>
      </c>
      <c r="C72" s="91">
        <f>'[37]I. Фін результат'!$C$72</f>
        <v>0</v>
      </c>
      <c r="D72" s="91">
        <f>'[38]I. Фін результат'!$C$72</f>
        <v>0</v>
      </c>
      <c r="E72" s="91">
        <f>'[37]I. Фін результат'!$D$72</f>
        <v>-167</v>
      </c>
      <c r="F72" s="49">
        <f>D72</f>
        <v>0</v>
      </c>
      <c r="G72" s="91">
        <v>-167</v>
      </c>
      <c r="H72" s="64" t="s">
        <v>294</v>
      </c>
      <c r="I72" s="47"/>
    </row>
    <row r="73" spans="1:9" ht="20.100000000000001" customHeight="1">
      <c r="A73" s="8" t="s">
        <v>147</v>
      </c>
      <c r="B73" s="7">
        <v>1181</v>
      </c>
      <c r="C73" s="91">
        <f>'[37]I. Фін результат'!$C$73</f>
        <v>0</v>
      </c>
      <c r="D73" s="91">
        <f>'[38]I. Фін результат'!$C$73</f>
        <v>0</v>
      </c>
      <c r="E73" s="91">
        <f>'[37]I. Фін результат'!$D$73</f>
        <v>0</v>
      </c>
      <c r="F73" s="49">
        <f>D73</f>
        <v>0</v>
      </c>
      <c r="G73" s="91">
        <f t="shared" ref="G73:G81" si="6">F73-E73</f>
        <v>0</v>
      </c>
      <c r="H73" s="64" t="s">
        <v>294</v>
      </c>
      <c r="I73" s="47"/>
    </row>
    <row r="74" spans="1:9" ht="20.100000000000001" customHeight="1">
      <c r="A74" s="8" t="s">
        <v>148</v>
      </c>
      <c r="B74" s="9">
        <v>1190</v>
      </c>
      <c r="C74" s="91">
        <f>'[37]I. Фін результат'!$C$74</f>
        <v>0</v>
      </c>
      <c r="D74" s="91">
        <f>'[38]I. Фін результат'!$C$74</f>
        <v>0</v>
      </c>
      <c r="E74" s="91">
        <f>'[37]I. Фін результат'!$D$74</f>
        <v>0</v>
      </c>
      <c r="F74" s="49">
        <f>D74</f>
        <v>0</v>
      </c>
      <c r="G74" s="91">
        <f t="shared" si="6"/>
        <v>0</v>
      </c>
      <c r="H74" s="64" t="s">
        <v>294</v>
      </c>
      <c r="I74" s="47"/>
    </row>
    <row r="75" spans="1:9" ht="20.100000000000001" customHeight="1">
      <c r="A75" s="8" t="s">
        <v>149</v>
      </c>
      <c r="B75" s="6">
        <v>1191</v>
      </c>
      <c r="C75" s="91">
        <f>'[37]I. Фін результат'!$C$75</f>
        <v>0</v>
      </c>
      <c r="D75" s="91">
        <f>'[38]I. Фін результат'!$C$75</f>
        <v>0</v>
      </c>
      <c r="E75" s="91">
        <f>'[37]I. Фін результат'!$D$75</f>
        <v>0</v>
      </c>
      <c r="F75" s="49">
        <f>D75</f>
        <v>0</v>
      </c>
      <c r="G75" s="91">
        <f t="shared" si="6"/>
        <v>0</v>
      </c>
      <c r="H75" s="64" t="s">
        <v>294</v>
      </c>
      <c r="I75" s="47"/>
    </row>
    <row r="76" spans="1:9" s="5" customFormat="1" ht="20.100000000000001" customHeight="1">
      <c r="A76" s="10" t="s">
        <v>167</v>
      </c>
      <c r="B76" s="11">
        <v>1200</v>
      </c>
      <c r="C76" s="85">
        <f>'[37]I. Фін результат'!$C$76</f>
        <v>-2537.0119999999979</v>
      </c>
      <c r="D76" s="85">
        <f>SUM(D71:D75)</f>
        <v>9178.820000000007</v>
      </c>
      <c r="E76" s="85">
        <f>SUM(E71:E75)</f>
        <v>760.9999999999759</v>
      </c>
      <c r="F76" s="85">
        <f>SUM(F71:F75)</f>
        <v>9178.820000000007</v>
      </c>
      <c r="G76" s="86">
        <f t="shared" si="6"/>
        <v>8417.8200000000306</v>
      </c>
      <c r="H76" s="66">
        <f>(F76/E76)*100</f>
        <v>1206.1524310118657</v>
      </c>
      <c r="I76" s="48"/>
    </row>
    <row r="77" spans="1:9" ht="20.100000000000001" customHeight="1">
      <c r="A77" s="8" t="s">
        <v>25</v>
      </c>
      <c r="B77" s="6">
        <v>1201</v>
      </c>
      <c r="C77" s="91">
        <f>'[37]I. Фін результат'!$C$77</f>
        <v>0</v>
      </c>
      <c r="D77" s="91">
        <f>'[38]I. Фін результат'!$C$77</f>
        <v>9178.7999999999993</v>
      </c>
      <c r="E77" s="91">
        <f>'[37]I. Фін результат'!$D$77</f>
        <v>760.9999999999759</v>
      </c>
      <c r="F77" s="91">
        <f>D77</f>
        <v>9178.7999999999993</v>
      </c>
      <c r="G77" s="91">
        <f t="shared" si="6"/>
        <v>8417.8000000000229</v>
      </c>
      <c r="H77" s="64">
        <f>(F77/E77)*100</f>
        <v>1206.1498028909709</v>
      </c>
      <c r="I77" s="46"/>
    </row>
    <row r="78" spans="1:9" ht="20.100000000000001" customHeight="1">
      <c r="A78" s="8" t="s">
        <v>26</v>
      </c>
      <c r="B78" s="6">
        <v>1202</v>
      </c>
      <c r="C78" s="91">
        <f>'[37]I. Фін результат'!$C$78</f>
        <v>-2537.0119999999979</v>
      </c>
      <c r="D78" s="91">
        <f>'[38]I. Фін результат'!$C$78</f>
        <v>0</v>
      </c>
      <c r="E78" s="91">
        <f>'[37]I. Фін результат'!$D$78</f>
        <v>0</v>
      </c>
      <c r="F78" s="94" t="s">
        <v>294</v>
      </c>
      <c r="G78" s="94" t="s">
        <v>294</v>
      </c>
      <c r="H78" s="64" t="s">
        <v>294</v>
      </c>
      <c r="I78" s="46"/>
    </row>
    <row r="79" spans="1:9" s="5" customFormat="1" ht="20.100000000000001" customHeight="1">
      <c r="A79" s="10" t="s">
        <v>19</v>
      </c>
      <c r="B79" s="11">
        <v>1210</v>
      </c>
      <c r="C79" s="88">
        <f>SUM(C7,C49,C61,C63,C65,C73,C74)</f>
        <v>56426</v>
      </c>
      <c r="D79" s="88">
        <f>SUM(D7,D49,D61,D63,D65,D73,D74)</f>
        <v>89914</v>
      </c>
      <c r="E79" s="88">
        <f>SUM(E7,E49,E61,E63,E65,E73,E74)</f>
        <v>81464.2</v>
      </c>
      <c r="F79" s="88">
        <f>SUM(F7,F49,F61,F63,F65,F73,F74)</f>
        <v>89914</v>
      </c>
      <c r="G79" s="86">
        <f t="shared" si="6"/>
        <v>8449.8000000000029</v>
      </c>
      <c r="H79" s="66">
        <f>(F79/E79)*100</f>
        <v>110.37240898456008</v>
      </c>
      <c r="I79" s="48"/>
    </row>
    <row r="80" spans="1:9" s="5" customFormat="1" ht="20.100000000000001" customHeight="1">
      <c r="A80" s="10" t="s">
        <v>81</v>
      </c>
      <c r="B80" s="11">
        <v>1220</v>
      </c>
      <c r="C80" s="88">
        <f>SUM(C8,C18,C41,C53,C62,C64,C68,C72,C75)</f>
        <v>-58627.011999999995</v>
      </c>
      <c r="D80" s="88">
        <f>SUM(D8,D18,D41,D53,D62,D64,D68,D72,D75)</f>
        <v>-80735.179999999993</v>
      </c>
      <c r="E80" s="88">
        <f>SUM(E8,E18,E41,E53,E62,E64,E68,E72,E75)</f>
        <v>-80703.200000000026</v>
      </c>
      <c r="F80" s="88">
        <f>SUM(F8,F18,F41,F53,F62,F64,F68,F72,F75)</f>
        <v>-80735.179999999993</v>
      </c>
      <c r="G80" s="86">
        <v>32</v>
      </c>
      <c r="H80" s="66">
        <f>F80/E80*100</f>
        <v>100.03962668146984</v>
      </c>
      <c r="I80" s="48"/>
    </row>
    <row r="81" spans="1:9" ht="20.100000000000001" customHeight="1">
      <c r="A81" s="8" t="s">
        <v>125</v>
      </c>
      <c r="B81" s="9">
        <v>1230</v>
      </c>
      <c r="C81" s="49"/>
      <c r="D81" s="91"/>
      <c r="E81" s="49"/>
      <c r="F81" s="49"/>
      <c r="G81" s="49">
        <f t="shared" si="6"/>
        <v>0</v>
      </c>
      <c r="H81" s="64" t="s">
        <v>294</v>
      </c>
      <c r="I81" s="47"/>
    </row>
    <row r="82" spans="1:9" ht="24.95" customHeight="1">
      <c r="A82" s="213" t="s">
        <v>97</v>
      </c>
      <c r="B82" s="213"/>
      <c r="C82" s="213"/>
      <c r="D82" s="213"/>
      <c r="E82" s="213"/>
      <c r="F82" s="213"/>
      <c r="G82" s="213"/>
      <c r="H82" s="213"/>
      <c r="I82" s="213"/>
    </row>
    <row r="83" spans="1:9" ht="20.100000000000001" customHeight="1">
      <c r="A83" s="8" t="s">
        <v>135</v>
      </c>
      <c r="B83" s="9">
        <v>1300</v>
      </c>
      <c r="C83" s="92">
        <f>C60</f>
        <v>-2537.0119999999979</v>
      </c>
      <c r="D83" s="92">
        <f>D60</f>
        <v>9178.820000000007</v>
      </c>
      <c r="E83" s="92">
        <f>'[37]I. Фін результат'!$D$83</f>
        <v>927.99999999997578</v>
      </c>
      <c r="F83" s="92">
        <f t="shared" ref="F83:F88" si="7">D83</f>
        <v>9178.820000000007</v>
      </c>
      <c r="G83" s="91">
        <f>F83-E83</f>
        <v>8250.8200000000306</v>
      </c>
      <c r="H83" s="64">
        <f>(F83/E83)*100</f>
        <v>989.09698275864719</v>
      </c>
      <c r="I83" s="47"/>
    </row>
    <row r="84" spans="1:9" ht="20.100000000000001" customHeight="1">
      <c r="A84" s="8" t="s">
        <v>204</v>
      </c>
      <c r="B84" s="9">
        <v>1301</v>
      </c>
      <c r="C84" s="92">
        <f>'[37]I. Фін результат'!$C$84</f>
        <v>-506</v>
      </c>
      <c r="D84" s="92">
        <f>'[38]I. Фін результат'!$C$84</f>
        <v>-525.6</v>
      </c>
      <c r="E84" s="92">
        <f>'[37]I. Фін результат'!$D$84</f>
        <v>-570.29999999999995</v>
      </c>
      <c r="F84" s="92">
        <f t="shared" si="7"/>
        <v>-525.6</v>
      </c>
      <c r="G84" s="91">
        <v>-44.7</v>
      </c>
      <c r="H84" s="64">
        <f>(F84/E84)*100</f>
        <v>92.162019989479234</v>
      </c>
      <c r="I84" s="47"/>
    </row>
    <row r="85" spans="1:9" ht="20.100000000000001" customHeight="1">
      <c r="A85" s="8" t="s">
        <v>205</v>
      </c>
      <c r="B85" s="9">
        <v>1302</v>
      </c>
      <c r="C85" s="92">
        <f>'[37]I. Фін результат'!$C$85</f>
        <v>0</v>
      </c>
      <c r="D85" s="92">
        <f>'[38]I. Фін результат'!$C$85</f>
        <v>0</v>
      </c>
      <c r="E85" s="65">
        <f>'[37]I. Фін результат'!$D$85</f>
        <v>0</v>
      </c>
      <c r="F85" s="65">
        <f t="shared" si="7"/>
        <v>0</v>
      </c>
      <c r="G85" s="91">
        <f>F85-E85</f>
        <v>0</v>
      </c>
      <c r="H85" s="64" t="s">
        <v>294</v>
      </c>
      <c r="I85" s="47"/>
    </row>
    <row r="86" spans="1:9" ht="20.100000000000001" customHeight="1">
      <c r="A86" s="8" t="s">
        <v>206</v>
      </c>
      <c r="B86" s="9">
        <v>1303</v>
      </c>
      <c r="C86" s="92">
        <f>'[37]I. Фін результат'!$C$86</f>
        <v>0</v>
      </c>
      <c r="D86" s="92">
        <f>'[38]I. Фін результат'!$C$86</f>
        <v>0</v>
      </c>
      <c r="E86" s="65">
        <f>'[37]I. Фін результат'!$D$86</f>
        <v>0</v>
      </c>
      <c r="F86" s="65">
        <f t="shared" si="7"/>
        <v>0</v>
      </c>
      <c r="G86" s="91">
        <f>F86-E86</f>
        <v>0</v>
      </c>
      <c r="H86" s="64" t="s">
        <v>294</v>
      </c>
      <c r="I86" s="47"/>
    </row>
    <row r="87" spans="1:9" ht="20.100000000000001" customHeight="1">
      <c r="A87" s="8" t="s">
        <v>207</v>
      </c>
      <c r="B87" s="9">
        <v>1304</v>
      </c>
      <c r="C87" s="92">
        <f>'[37]I. Фін результат'!$C$87</f>
        <v>0</v>
      </c>
      <c r="D87" s="92">
        <f>'[38]I. Фін результат'!$C$87</f>
        <v>0</v>
      </c>
      <c r="E87" s="65">
        <f>'[37]I. Фін результат'!$D$87</f>
        <v>0</v>
      </c>
      <c r="F87" s="65">
        <f t="shared" si="7"/>
        <v>0</v>
      </c>
      <c r="G87" s="91">
        <f>F87-E87</f>
        <v>0</v>
      </c>
      <c r="H87" s="64" t="s">
        <v>294</v>
      </c>
      <c r="I87" s="47"/>
    </row>
    <row r="88" spans="1:9" ht="20.25" customHeight="1">
      <c r="A88" s="8" t="s">
        <v>208</v>
      </c>
      <c r="B88" s="9">
        <v>1305</v>
      </c>
      <c r="C88" s="92">
        <f>'[37]I. Фін результат'!$C$88</f>
        <v>0</v>
      </c>
      <c r="D88" s="92">
        <f>'[38]I. Фін результат'!$C$88</f>
        <v>0</v>
      </c>
      <c r="E88" s="65">
        <f>'[37]I. Фін результат'!$D$88</f>
        <v>0</v>
      </c>
      <c r="F88" s="65">
        <f t="shared" si="7"/>
        <v>0</v>
      </c>
      <c r="G88" s="91">
        <f>F88-E88</f>
        <v>0</v>
      </c>
      <c r="H88" s="64" t="s">
        <v>294</v>
      </c>
      <c r="I88" s="47"/>
    </row>
    <row r="89" spans="1:9" s="5" customFormat="1" ht="20.100000000000001" customHeight="1">
      <c r="A89" s="10" t="s">
        <v>91</v>
      </c>
      <c r="B89" s="11">
        <v>1310</v>
      </c>
      <c r="C89" s="72">
        <f>C83+C84-C85-C86-C87-C88</f>
        <v>-3043.0119999999979</v>
      </c>
      <c r="D89" s="72">
        <f>D83+D84-D85-D86-D87-D88</f>
        <v>8653.2200000000066</v>
      </c>
      <c r="E89" s="72">
        <f>E83+E84-E85-E86-E87-E88</f>
        <v>357.69999999997583</v>
      </c>
      <c r="F89" s="72">
        <f>F83+F84-F85-F86-F87-F88</f>
        <v>8653.2200000000066</v>
      </c>
      <c r="G89" s="86">
        <f>F89-E89</f>
        <v>8295.5200000000314</v>
      </c>
      <c r="H89" s="66">
        <f>(F89/E89)*100</f>
        <v>2419.1277606934837</v>
      </c>
      <c r="I89" s="48"/>
    </row>
    <row r="90" spans="1:9" s="5" customFormat="1" ht="20.100000000000001" customHeight="1">
      <c r="A90" s="207" t="s">
        <v>119</v>
      </c>
      <c r="B90" s="208"/>
      <c r="C90" s="208"/>
      <c r="D90" s="208"/>
      <c r="E90" s="208"/>
      <c r="F90" s="208"/>
      <c r="G90" s="208"/>
      <c r="H90" s="208"/>
      <c r="I90" s="209"/>
    </row>
    <row r="91" spans="1:9" s="5" customFormat="1" ht="20.100000000000001" customHeight="1">
      <c r="A91" s="8" t="s">
        <v>136</v>
      </c>
      <c r="B91" s="9">
        <v>1400</v>
      </c>
      <c r="C91" s="91">
        <f>'[37]I. Фін результат'!$C$91</f>
        <v>-34327</v>
      </c>
      <c r="D91" s="91">
        <f>'[38]I. Фін результат'!$C$91</f>
        <v>-49743.999999999993</v>
      </c>
      <c r="E91" s="91">
        <f>'[37]I. Фін результат'!$D$91</f>
        <v>-49370.100000000006</v>
      </c>
      <c r="F91" s="91">
        <f>D91</f>
        <v>-49743.999999999993</v>
      </c>
      <c r="G91" s="91">
        <v>373.9</v>
      </c>
      <c r="H91" s="64">
        <f>(F91/E91)*100</f>
        <v>100.75734098168726</v>
      </c>
      <c r="I91" s="47"/>
    </row>
    <row r="92" spans="1:9" s="5" customFormat="1" ht="20.100000000000001" customHeight="1">
      <c r="A92" s="8" t="s">
        <v>137</v>
      </c>
      <c r="B92" s="18">
        <v>1401</v>
      </c>
      <c r="C92" s="91">
        <f>'[37]I. Фін результат'!$C$92</f>
        <v>-4826.8999999999996</v>
      </c>
      <c r="D92" s="91">
        <f>'[38]I. Фін результат'!$C$92</f>
        <v>-4649.2</v>
      </c>
      <c r="E92" s="91">
        <f>'[37]I. Фін результат'!$D$92</f>
        <v>-3971.5</v>
      </c>
      <c r="F92" s="91">
        <f t="shared" ref="F92:F97" si="8">D92</f>
        <v>-4649.2</v>
      </c>
      <c r="G92" s="91">
        <v>677.7</v>
      </c>
      <c r="H92" s="64">
        <f t="shared" ref="H92:H98" si="9">(F92/E92)*100</f>
        <v>117.06408158126651</v>
      </c>
      <c r="I92" s="46"/>
    </row>
    <row r="93" spans="1:9" s="5" customFormat="1" ht="20.100000000000001" customHeight="1">
      <c r="A93" s="8" t="s">
        <v>28</v>
      </c>
      <c r="B93" s="18">
        <v>1402</v>
      </c>
      <c r="C93" s="91">
        <f>'[37]I. Фін результат'!$C$93</f>
        <v>-29500.078999999998</v>
      </c>
      <c r="D93" s="91">
        <f>'[38]I. Фін результат'!$C$93</f>
        <v>-45094.799999999996</v>
      </c>
      <c r="E93" s="91">
        <f>'[37]I. Фін результат'!$D$93</f>
        <v>-45398.600000000006</v>
      </c>
      <c r="F93" s="91">
        <f t="shared" si="8"/>
        <v>-45094.799999999996</v>
      </c>
      <c r="G93" s="91">
        <v>-303.8</v>
      </c>
      <c r="H93" s="64">
        <f t="shared" si="9"/>
        <v>99.330816368786685</v>
      </c>
      <c r="I93" s="46"/>
    </row>
    <row r="94" spans="1:9" s="5" customFormat="1" ht="20.100000000000001" customHeight="1">
      <c r="A94" s="8" t="s">
        <v>5</v>
      </c>
      <c r="B94" s="12">
        <v>1410</v>
      </c>
      <c r="C94" s="91">
        <f>'[37]I. Фін результат'!$C$94</f>
        <v>-16762.7</v>
      </c>
      <c r="D94" s="91">
        <f>'[38]I. Фін результат'!$C$94</f>
        <v>-19316.900000000001</v>
      </c>
      <c r="E94" s="91">
        <f>'[37]I. Фін результат'!$D$94</f>
        <v>-20886.2</v>
      </c>
      <c r="F94" s="91">
        <f t="shared" si="8"/>
        <v>-19316.900000000001</v>
      </c>
      <c r="G94" s="91">
        <v>-1569.3</v>
      </c>
      <c r="H94" s="64">
        <f t="shared" si="9"/>
        <v>92.486426444255059</v>
      </c>
      <c r="I94" s="47"/>
    </row>
    <row r="95" spans="1:9" s="5" customFormat="1" ht="20.100000000000001" customHeight="1">
      <c r="A95" s="8" t="s">
        <v>6</v>
      </c>
      <c r="B95" s="12">
        <v>1420</v>
      </c>
      <c r="C95" s="91">
        <f>'[37]I. Фін результат'!$C$95</f>
        <v>-3476.8</v>
      </c>
      <c r="D95" s="91">
        <f>'[38]I. Фін результат'!$C$95</f>
        <v>-4007.8</v>
      </c>
      <c r="E95" s="91">
        <f>'[37]I. Фін результат'!$D$95</f>
        <v>-4595.1000000000004</v>
      </c>
      <c r="F95" s="91">
        <f t="shared" si="8"/>
        <v>-4007.8</v>
      </c>
      <c r="G95" s="91">
        <v>-587.29999999999995</v>
      </c>
      <c r="H95" s="64">
        <f t="shared" si="9"/>
        <v>87.218994145938069</v>
      </c>
      <c r="I95" s="47"/>
    </row>
    <row r="96" spans="1:9" s="5" customFormat="1" ht="20.100000000000001" customHeight="1">
      <c r="A96" s="8" t="s">
        <v>7</v>
      </c>
      <c r="B96" s="12">
        <v>1430</v>
      </c>
      <c r="C96" s="91">
        <f>'[37]I. Фін результат'!$C$96</f>
        <v>-506</v>
      </c>
      <c r="D96" s="91">
        <f>'[38]I. Фін результат'!$C$96</f>
        <v>-525.6</v>
      </c>
      <c r="E96" s="91">
        <f>'[37]I. Фін результат'!$D$96</f>
        <v>-570.29999999999995</v>
      </c>
      <c r="F96" s="91">
        <f t="shared" si="8"/>
        <v>-525.6</v>
      </c>
      <c r="G96" s="91">
        <v>-44.7</v>
      </c>
      <c r="H96" s="64">
        <f t="shared" si="9"/>
        <v>92.162019989479234</v>
      </c>
      <c r="I96" s="47"/>
    </row>
    <row r="97" spans="1:9" s="5" customFormat="1" ht="20.100000000000001" customHeight="1">
      <c r="A97" s="8" t="s">
        <v>29</v>
      </c>
      <c r="B97" s="12">
        <v>1440</v>
      </c>
      <c r="C97" s="91">
        <f>'[37]I. Фін результат'!$C$97</f>
        <v>-3722</v>
      </c>
      <c r="D97" s="91">
        <f>'[38]I. Фін результат'!$C$97</f>
        <v>-6842</v>
      </c>
      <c r="E97" s="91">
        <f>'[37]I. Фін результат'!$D$97</f>
        <v>-5299</v>
      </c>
      <c r="F97" s="91">
        <f t="shared" si="8"/>
        <v>-6842</v>
      </c>
      <c r="G97" s="91">
        <v>1543</v>
      </c>
      <c r="H97" s="64">
        <f t="shared" si="9"/>
        <v>129.1187016418192</v>
      </c>
      <c r="I97" s="47"/>
    </row>
    <row r="98" spans="1:9" s="5" customFormat="1">
      <c r="A98" s="10" t="s">
        <v>46</v>
      </c>
      <c r="B98" s="25">
        <v>1450</v>
      </c>
      <c r="C98" s="93">
        <f>SUM(C91,C94:C97)</f>
        <v>-58794.5</v>
      </c>
      <c r="D98" s="93">
        <f>SUM(D91,D94:D97)</f>
        <v>-80436.3</v>
      </c>
      <c r="E98" s="93">
        <f>SUM(E91,E94:E97)</f>
        <v>-80720.700000000012</v>
      </c>
      <c r="F98" s="93">
        <f>SUM(F91,F94:F97)</f>
        <v>-80436.3</v>
      </c>
      <c r="G98" s="86">
        <v>-284.39999999999998</v>
      </c>
      <c r="H98" s="66">
        <f t="shared" si="9"/>
        <v>99.647674016702027</v>
      </c>
      <c r="I98" s="48"/>
    </row>
    <row r="99" spans="1:9" s="5" customFormat="1">
      <c r="A99" s="31"/>
      <c r="B99" s="38"/>
      <c r="C99" s="38"/>
      <c r="D99" s="38"/>
      <c r="E99" s="38"/>
      <c r="F99" s="38"/>
      <c r="G99" s="38"/>
      <c r="H99" s="38"/>
      <c r="I99" s="38"/>
    </row>
    <row r="100" spans="1:9" s="5" customFormat="1">
      <c r="A100" s="31"/>
      <c r="B100" s="38"/>
      <c r="C100" s="38"/>
      <c r="D100" s="38"/>
      <c r="E100" s="38"/>
      <c r="F100" s="38"/>
      <c r="G100" s="38"/>
      <c r="H100" s="38"/>
      <c r="I100" s="38"/>
    </row>
    <row r="101" spans="1:9">
      <c r="A101" s="16"/>
    </row>
    <row r="102" spans="1:9" ht="27.75" customHeight="1">
      <c r="A102" s="30" t="s">
        <v>289</v>
      </c>
      <c r="C102" s="204"/>
      <c r="D102" s="204"/>
      <c r="E102" s="84"/>
      <c r="F102" s="205" t="s">
        <v>286</v>
      </c>
      <c r="G102" s="205"/>
      <c r="H102" s="205"/>
      <c r="I102" s="3"/>
    </row>
    <row r="103" spans="1:9" s="2" customFormat="1">
      <c r="A103" s="42" t="s">
        <v>141</v>
      </c>
      <c r="B103" s="3"/>
      <c r="C103" s="202" t="s">
        <v>140</v>
      </c>
      <c r="D103" s="202"/>
      <c r="E103" s="3"/>
      <c r="F103" s="203" t="s">
        <v>70</v>
      </c>
      <c r="G103" s="203"/>
      <c r="H103" s="203"/>
    </row>
    <row r="104" spans="1:9">
      <c r="A104" s="16"/>
    </row>
    <row r="105" spans="1:9">
      <c r="A105" s="16"/>
    </row>
    <row r="106" spans="1:9">
      <c r="A106" s="16"/>
    </row>
    <row r="107" spans="1:9">
      <c r="A107" s="16"/>
    </row>
    <row r="108" spans="1:9">
      <c r="A108" s="16"/>
    </row>
    <row r="109" spans="1:9">
      <c r="A109" s="16"/>
    </row>
    <row r="110" spans="1:9">
      <c r="A110" s="16"/>
    </row>
    <row r="111" spans="1:9">
      <c r="A111" s="16"/>
    </row>
    <row r="112" spans="1:9">
      <c r="A112" s="16"/>
    </row>
    <row r="113" spans="1:1">
      <c r="A113" s="16"/>
    </row>
    <row r="114" spans="1:1">
      <c r="A114" s="16"/>
    </row>
    <row r="115" spans="1:1">
      <c r="A115" s="16"/>
    </row>
    <row r="116" spans="1:1">
      <c r="A116" s="16"/>
    </row>
    <row r="117" spans="1:1">
      <c r="A117" s="16"/>
    </row>
    <row r="118" spans="1:1">
      <c r="A118" s="16"/>
    </row>
    <row r="119" spans="1:1">
      <c r="A119" s="16"/>
    </row>
    <row r="120" spans="1:1">
      <c r="A120" s="16"/>
    </row>
    <row r="121" spans="1:1">
      <c r="A121" s="16"/>
    </row>
    <row r="122" spans="1:1">
      <c r="A122" s="16"/>
    </row>
    <row r="123" spans="1:1">
      <c r="A123" s="16"/>
    </row>
    <row r="124" spans="1:1">
      <c r="A124" s="16"/>
    </row>
    <row r="125" spans="1:1">
      <c r="A125" s="16"/>
    </row>
    <row r="126" spans="1:1">
      <c r="A126" s="16"/>
    </row>
    <row r="127" spans="1:1">
      <c r="A127" s="16"/>
    </row>
    <row r="128" spans="1:1">
      <c r="A128" s="16"/>
    </row>
    <row r="129" spans="1:1">
      <c r="A129" s="16"/>
    </row>
    <row r="130" spans="1:1">
      <c r="A130" s="16"/>
    </row>
    <row r="131" spans="1:1">
      <c r="A131" s="16"/>
    </row>
    <row r="132" spans="1:1">
      <c r="A132" s="16"/>
    </row>
    <row r="133" spans="1:1">
      <c r="A133" s="16"/>
    </row>
    <row r="134" spans="1:1">
      <c r="A134" s="16"/>
    </row>
    <row r="135" spans="1:1">
      <c r="A135" s="16"/>
    </row>
    <row r="136" spans="1:1">
      <c r="A136" s="16"/>
    </row>
    <row r="137" spans="1:1">
      <c r="A137" s="16"/>
    </row>
    <row r="138" spans="1:1">
      <c r="A138" s="16"/>
    </row>
    <row r="139" spans="1:1">
      <c r="A139" s="16"/>
    </row>
    <row r="140" spans="1:1">
      <c r="A140" s="16"/>
    </row>
    <row r="141" spans="1:1">
      <c r="A141" s="16"/>
    </row>
    <row r="142" spans="1:1">
      <c r="A142" s="16"/>
    </row>
    <row r="143" spans="1:1">
      <c r="A143" s="16"/>
    </row>
    <row r="144" spans="1:1">
      <c r="A144" s="16"/>
    </row>
    <row r="145" spans="1:1">
      <c r="A145" s="16"/>
    </row>
    <row r="146" spans="1:1">
      <c r="A146" s="16"/>
    </row>
    <row r="147" spans="1:1">
      <c r="A147" s="16"/>
    </row>
    <row r="148" spans="1:1">
      <c r="A148" s="16"/>
    </row>
    <row r="149" spans="1:1">
      <c r="A149" s="16"/>
    </row>
    <row r="150" spans="1:1">
      <c r="A150" s="16"/>
    </row>
    <row r="151" spans="1:1">
      <c r="A151" s="16"/>
    </row>
    <row r="152" spans="1:1">
      <c r="A152" s="16"/>
    </row>
    <row r="153" spans="1:1">
      <c r="A153" s="16"/>
    </row>
    <row r="154" spans="1:1">
      <c r="A154" s="16"/>
    </row>
    <row r="155" spans="1:1">
      <c r="A155" s="16"/>
    </row>
    <row r="156" spans="1:1">
      <c r="A156" s="16"/>
    </row>
    <row r="157" spans="1:1">
      <c r="A157" s="16"/>
    </row>
    <row r="158" spans="1:1">
      <c r="A158" s="16"/>
    </row>
    <row r="159" spans="1:1">
      <c r="A159" s="16"/>
    </row>
    <row r="160" spans="1:1">
      <c r="A160" s="16"/>
    </row>
    <row r="161" spans="1:1">
      <c r="A161" s="1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</sheetData>
  <mergeCells count="12">
    <mergeCell ref="A6:I6"/>
    <mergeCell ref="A82:I82"/>
    <mergeCell ref="C103:D103"/>
    <mergeCell ref="F103:H103"/>
    <mergeCell ref="C102:D102"/>
    <mergeCell ref="F102:H102"/>
    <mergeCell ref="A1:I1"/>
    <mergeCell ref="A90:I90"/>
    <mergeCell ref="C3:D3"/>
    <mergeCell ref="E3:I3"/>
    <mergeCell ref="B3:B4"/>
    <mergeCell ref="A3:A4"/>
  </mergeCells>
  <phoneticPr fontId="0" type="noConversion"/>
  <pageMargins left="1.1811023622047245" right="0.39370078740157483" top="0.78740157480314965" bottom="0.78740157480314965" header="0.19685039370078741" footer="0.11811023622047245"/>
  <pageSetup paperSize="9" scale="36" orientation="landscape" verticalDpi="300" r:id="rId1"/>
  <headerFooter alignWithMargins="0">
    <oddHeader>&amp;C
&amp;"Times New Roman,обычный"&amp;14 5&amp;"Arial Cyr,обычный"&amp;10
&amp;R&amp;"Times New Roman,обычный"&amp;14Продовження додатка  3
Таблиця 1</oddHeader>
  </headerFooter>
  <rowBreaks count="1" manualBreakCount="1">
    <brk id="58" max="8" man="1"/>
  </rowBreaks>
  <ignoredErrors>
    <ignoredError sqref="C89" evalError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485C2-12F8-437B-9770-B995BCB67E54}">
  <sheetPr>
    <tabColor indexed="43"/>
  </sheetPr>
  <dimension ref="A1:J198"/>
  <sheetViews>
    <sheetView zoomScale="60" zoomScaleNormal="60" zoomScaleSheetLayoutView="75" workbookViewId="0">
      <pane xSplit="2" ySplit="4" topLeftCell="C26" activePane="bottomRight" state="frozen"/>
      <selection pane="topRight" activeCell="C1" sqref="C1"/>
      <selection pane="bottomLeft" activeCell="A5" sqref="A5"/>
      <selection pane="bottomRight" activeCell="G44" sqref="G44"/>
    </sheetView>
  </sheetViews>
  <sheetFormatPr defaultRowHeight="18.75"/>
  <cols>
    <col min="1" max="1" width="86.85546875" style="20" customWidth="1"/>
    <col min="2" max="2" width="15.28515625" style="23" customWidth="1"/>
    <col min="3" max="7" width="18.7109375" style="23" customWidth="1"/>
    <col min="8" max="8" width="15" style="23" customWidth="1"/>
    <col min="9" max="9" width="10" style="20" customWidth="1"/>
    <col min="10" max="10" width="9.5703125" style="20" customWidth="1"/>
    <col min="11" max="16384" width="9.140625" style="20"/>
  </cols>
  <sheetData>
    <row r="1" spans="1:8">
      <c r="A1" s="214" t="s">
        <v>94</v>
      </c>
      <c r="B1" s="214"/>
      <c r="C1" s="214"/>
      <c r="D1" s="214"/>
      <c r="E1" s="214"/>
      <c r="F1" s="214"/>
      <c r="G1" s="214"/>
      <c r="H1" s="214"/>
    </row>
    <row r="2" spans="1:8">
      <c r="A2" s="214"/>
      <c r="B2" s="214"/>
      <c r="C2" s="214"/>
      <c r="D2" s="214"/>
      <c r="E2" s="214"/>
      <c r="F2" s="214"/>
      <c r="G2" s="214"/>
      <c r="H2" s="214"/>
    </row>
    <row r="3" spans="1:8" ht="38.25" customHeight="1">
      <c r="A3" s="215" t="s">
        <v>138</v>
      </c>
      <c r="B3" s="216" t="s">
        <v>18</v>
      </c>
      <c r="C3" s="210" t="s">
        <v>209</v>
      </c>
      <c r="D3" s="210"/>
      <c r="E3" s="215" t="s">
        <v>293</v>
      </c>
      <c r="F3" s="215"/>
      <c r="G3" s="215"/>
      <c r="H3" s="215"/>
    </row>
    <row r="4" spans="1:8" ht="39" customHeight="1">
      <c r="A4" s="215"/>
      <c r="B4" s="216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27">
        <v>1</v>
      </c>
      <c r="B5" s="28">
        <v>2</v>
      </c>
      <c r="C5" s="27">
        <v>3</v>
      </c>
      <c r="D5" s="28">
        <v>4</v>
      </c>
      <c r="E5" s="27">
        <v>5</v>
      </c>
      <c r="F5" s="28">
        <v>6</v>
      </c>
      <c r="G5" s="27">
        <v>7</v>
      </c>
      <c r="H5" s="28">
        <v>8</v>
      </c>
    </row>
    <row r="6" spans="1:8" ht="30" customHeight="1">
      <c r="A6" s="217" t="s">
        <v>93</v>
      </c>
      <c r="B6" s="217"/>
      <c r="C6" s="217"/>
      <c r="D6" s="217"/>
      <c r="E6" s="217"/>
      <c r="F6" s="217"/>
      <c r="G6" s="217"/>
      <c r="H6" s="217"/>
    </row>
    <row r="7" spans="1:8" ht="30" customHeight="1">
      <c r="A7" s="21" t="s">
        <v>175</v>
      </c>
      <c r="B7" s="28">
        <v>1200</v>
      </c>
      <c r="C7" s="89">
        <f>'I. Фін результат'!C76</f>
        <v>-2537.0119999999979</v>
      </c>
      <c r="D7" s="78">
        <f>'[38]ІІ. Розр. з бюджетом'!$C$8</f>
        <v>9178.7999999999993</v>
      </c>
      <c r="E7" s="78">
        <f>'[39]ІІ. Розр. з бюджетом'!$D$8</f>
        <v>760.9999999999759</v>
      </c>
      <c r="F7" s="78">
        <f>D7</f>
        <v>9178.7999999999993</v>
      </c>
      <c r="G7" s="75">
        <f>F7-E7</f>
        <v>8417.8000000000229</v>
      </c>
      <c r="H7" s="76">
        <f>(F7/E7)*100</f>
        <v>1206.1498028909709</v>
      </c>
    </row>
    <row r="8" spans="1:8" ht="48.95" customHeight="1">
      <c r="A8" s="21" t="s">
        <v>47</v>
      </c>
      <c r="B8" s="6">
        <v>2000</v>
      </c>
      <c r="C8" s="91">
        <f>'[37]ІІ. Розр. з бюджетом'!$C$9</f>
        <v>-22399</v>
      </c>
      <c r="D8" s="91">
        <f>'[38]ІІ. Розр. з бюджетом'!$C$9</f>
        <v>-24936</v>
      </c>
      <c r="E8" s="91">
        <f>'[39]ІІ. Розр. з бюджетом'!$D$9</f>
        <v>-21638</v>
      </c>
      <c r="F8" s="99">
        <f t="shared" ref="F8:F18" si="0">D8</f>
        <v>-24936</v>
      </c>
      <c r="G8" s="75">
        <v>3298</v>
      </c>
      <c r="H8" s="76">
        <f>(F8/E8)*100</f>
        <v>115.24170440891027</v>
      </c>
    </row>
    <row r="9" spans="1:8" ht="45" customHeight="1">
      <c r="A9" s="21" t="s">
        <v>156</v>
      </c>
      <c r="B9" s="6">
        <v>2010</v>
      </c>
      <c r="C9" s="65">
        <f>SUM(C10:C11)</f>
        <v>0</v>
      </c>
      <c r="D9" s="65">
        <f>SUM(D10:D11)</f>
        <v>0</v>
      </c>
      <c r="E9" s="92">
        <f>'[39]ІІ. Розр. з бюджетом'!$D$10</f>
        <v>-7.6</v>
      </c>
      <c r="F9" s="95">
        <f t="shared" si="0"/>
        <v>0</v>
      </c>
      <c r="G9" s="97">
        <v>-7.6</v>
      </c>
      <c r="H9" s="76">
        <f>(F9/E9)*100</f>
        <v>0</v>
      </c>
    </row>
    <row r="10" spans="1:8" ht="45" customHeight="1">
      <c r="A10" s="8" t="s">
        <v>110</v>
      </c>
      <c r="B10" s="6">
        <v>2011</v>
      </c>
      <c r="C10" s="49">
        <f>'[37]ІІ. Розр. з бюджетом'!$C$11</f>
        <v>0</v>
      </c>
      <c r="D10" s="49">
        <f>'[38]ІІ. Розр. з бюджетом'!$C$11</f>
        <v>0</v>
      </c>
      <c r="E10" s="49">
        <f>'[39]ІІ. Розр. з бюджетом'!$D$11</f>
        <v>0</v>
      </c>
      <c r="F10" s="95">
        <f t="shared" si="0"/>
        <v>0</v>
      </c>
      <c r="G10" s="75">
        <f t="shared" ref="G10:G18" si="1">F10-E10</f>
        <v>0</v>
      </c>
      <c r="H10" s="76" t="s">
        <v>294</v>
      </c>
    </row>
    <row r="11" spans="1:8" ht="45" customHeight="1">
      <c r="A11" s="8" t="s">
        <v>282</v>
      </c>
      <c r="B11" s="6">
        <v>2012</v>
      </c>
      <c r="C11" s="49" t="s">
        <v>294</v>
      </c>
      <c r="D11" s="49">
        <f>'[38]ІІ. Розр. з бюджетом'!$C$12</f>
        <v>0</v>
      </c>
      <c r="E11" s="91">
        <f>'[39]ІІ. Розр. з бюджетом'!$D$12</f>
        <v>-7.6</v>
      </c>
      <c r="F11" s="95">
        <f t="shared" si="0"/>
        <v>0</v>
      </c>
      <c r="G11" s="100" t="s">
        <v>294</v>
      </c>
      <c r="H11" s="76">
        <f>(F11/E11)*100</f>
        <v>0</v>
      </c>
    </row>
    <row r="12" spans="1:8" ht="24.95" customHeight="1">
      <c r="A12" s="8" t="s">
        <v>102</v>
      </c>
      <c r="B12" s="6" t="s">
        <v>115</v>
      </c>
      <c r="C12" s="49" t="s">
        <v>294</v>
      </c>
      <c r="D12" s="49">
        <f>'[38]ІІ. Розр. з бюджетом'!$C$13</f>
        <v>0</v>
      </c>
      <c r="E12" s="49">
        <f>'[39]ІІ. Розр. з бюджетом'!$D$13</f>
        <v>0</v>
      </c>
      <c r="F12" s="95">
        <f t="shared" si="0"/>
        <v>0</v>
      </c>
      <c r="G12" s="75">
        <f t="shared" si="1"/>
        <v>0</v>
      </c>
      <c r="H12" s="76" t="s">
        <v>294</v>
      </c>
    </row>
    <row r="13" spans="1:8" ht="24.95" customHeight="1">
      <c r="A13" s="8" t="s">
        <v>107</v>
      </c>
      <c r="B13" s="6">
        <v>2020</v>
      </c>
      <c r="C13" s="49" t="s">
        <v>294</v>
      </c>
      <c r="D13" s="49">
        <f>'[38]ІІ. Розр. з бюджетом'!$C$14</f>
        <v>0</v>
      </c>
      <c r="E13" s="49">
        <f>'[39]ІІ. Розр. з бюджетом'!$D$14</f>
        <v>0</v>
      </c>
      <c r="F13" s="95">
        <f t="shared" si="0"/>
        <v>0</v>
      </c>
      <c r="G13" s="75">
        <f t="shared" si="1"/>
        <v>0</v>
      </c>
      <c r="H13" s="76" t="s">
        <v>294</v>
      </c>
    </row>
    <row r="14" spans="1:8" s="22" customFormat="1" ht="24.95" customHeight="1">
      <c r="A14" s="21" t="s">
        <v>54</v>
      </c>
      <c r="B14" s="6">
        <v>2030</v>
      </c>
      <c r="C14" s="49" t="s">
        <v>294</v>
      </c>
      <c r="D14" s="49">
        <f>'[38]ІІ. Розр. з бюджетом'!$C$15</f>
        <v>0</v>
      </c>
      <c r="E14" s="49">
        <f>'[39]ІІ. Розр. з бюджетом'!$D$15</f>
        <v>0</v>
      </c>
      <c r="F14" s="95">
        <f t="shared" si="0"/>
        <v>0</v>
      </c>
      <c r="G14" s="75">
        <f t="shared" si="1"/>
        <v>0</v>
      </c>
      <c r="H14" s="76" t="s">
        <v>294</v>
      </c>
    </row>
    <row r="15" spans="1:8" ht="24.95" customHeight="1">
      <c r="A15" s="21" t="s">
        <v>88</v>
      </c>
      <c r="B15" s="6">
        <v>2031</v>
      </c>
      <c r="C15" s="49" t="s">
        <v>294</v>
      </c>
      <c r="D15" s="49">
        <f>'[38]ІІ. Розр. з бюджетом'!$C$16</f>
        <v>0</v>
      </c>
      <c r="E15" s="49">
        <f>'[39]ІІ. Розр. з бюджетом'!$D$16</f>
        <v>0</v>
      </c>
      <c r="F15" s="95">
        <f t="shared" si="0"/>
        <v>0</v>
      </c>
      <c r="G15" s="75">
        <f t="shared" si="1"/>
        <v>0</v>
      </c>
      <c r="H15" s="76" t="s">
        <v>294</v>
      </c>
    </row>
    <row r="16" spans="1:8" ht="24.95" customHeight="1">
      <c r="A16" s="21" t="s">
        <v>27</v>
      </c>
      <c r="B16" s="6">
        <v>2040</v>
      </c>
      <c r="C16" s="49" t="s">
        <v>294</v>
      </c>
      <c r="D16" s="49">
        <f>'[38]ІІ. Розр. з бюджетом'!$C$17</f>
        <v>0</v>
      </c>
      <c r="E16" s="49">
        <f>'[39]ІІ. Розр. з бюджетом'!$D$17</f>
        <v>0</v>
      </c>
      <c r="F16" s="95">
        <f t="shared" si="0"/>
        <v>0</v>
      </c>
      <c r="G16" s="75">
        <f t="shared" si="1"/>
        <v>0</v>
      </c>
      <c r="H16" s="76" t="s">
        <v>294</v>
      </c>
    </row>
    <row r="17" spans="1:9" ht="24.95" customHeight="1">
      <c r="A17" s="21" t="s">
        <v>79</v>
      </c>
      <c r="B17" s="6">
        <v>2050</v>
      </c>
      <c r="C17" s="49" t="s">
        <v>294</v>
      </c>
      <c r="D17" s="49">
        <f>'[38]ІІ. Розр. з бюджетом'!$C$18</f>
        <v>0</v>
      </c>
      <c r="E17" s="49">
        <f>'[39]ІІ. Розр. з бюджетом'!$D$18</f>
        <v>0</v>
      </c>
      <c r="F17" s="95">
        <f t="shared" si="0"/>
        <v>0</v>
      </c>
      <c r="G17" s="75">
        <f t="shared" si="1"/>
        <v>0</v>
      </c>
      <c r="H17" s="76" t="s">
        <v>294</v>
      </c>
    </row>
    <row r="18" spans="1:9" ht="24.95" customHeight="1">
      <c r="A18" s="21" t="s">
        <v>80</v>
      </c>
      <c r="B18" s="6">
        <v>2060</v>
      </c>
      <c r="C18" s="49" t="s">
        <v>294</v>
      </c>
      <c r="D18" s="49">
        <f>'[38]ІІ. Розр. з бюджетом'!$C$19</f>
        <v>0</v>
      </c>
      <c r="E18" s="49">
        <f>'[39]ІІ. Розр. з бюджетом'!$D$19</f>
        <v>0</v>
      </c>
      <c r="F18" s="95">
        <f t="shared" si="0"/>
        <v>0</v>
      </c>
      <c r="G18" s="75">
        <f t="shared" si="1"/>
        <v>0</v>
      </c>
      <c r="H18" s="76" t="s">
        <v>294</v>
      </c>
    </row>
    <row r="19" spans="1:9" ht="49.5" customHeight="1">
      <c r="A19" s="21" t="s">
        <v>48</v>
      </c>
      <c r="B19" s="6">
        <v>2070</v>
      </c>
      <c r="C19" s="96">
        <f>SUM(C7:C9,C13,C14,C16:C18)</f>
        <v>-24936.011999999999</v>
      </c>
      <c r="D19" s="96">
        <f>SUM(D7:D9,D13,D14,D16:D18)</f>
        <v>-15757.2</v>
      </c>
      <c r="E19" s="96">
        <f>SUM(E7:E9,E13,E14,E16:E18)</f>
        <v>-20884.600000000024</v>
      </c>
      <c r="F19" s="96">
        <f>SUM(F7:F9,F13,F14,F16:F18)</f>
        <v>-15757.2</v>
      </c>
      <c r="G19" s="97">
        <v>-5127.3999999999996</v>
      </c>
      <c r="H19" s="98">
        <f>(F19/E19)*100</f>
        <v>75.44889535830221</v>
      </c>
    </row>
    <row r="20" spans="1:9" ht="35.1" customHeight="1">
      <c r="A20" s="217" t="s">
        <v>218</v>
      </c>
      <c r="B20" s="217"/>
      <c r="C20" s="217"/>
      <c r="D20" s="217"/>
      <c r="E20" s="217"/>
      <c r="F20" s="217"/>
      <c r="G20" s="217"/>
      <c r="H20" s="217"/>
    </row>
    <row r="21" spans="1:9" s="22" customFormat="1" ht="37.5">
      <c r="A21" s="41" t="s">
        <v>213</v>
      </c>
      <c r="B21" s="61">
        <v>2110</v>
      </c>
      <c r="C21" s="85">
        <f>SUM(C22:C30)</f>
        <v>-3424.5</v>
      </c>
      <c r="D21" s="85">
        <f>SUM(D22:D30)</f>
        <v>-7714.7000000000007</v>
      </c>
      <c r="E21" s="85">
        <f>SUM(E22:E30)</f>
        <v>-5829.8</v>
      </c>
      <c r="F21" s="85">
        <f>SUM(F22:F30)</f>
        <v>-7714.7000000000007</v>
      </c>
      <c r="G21" s="86">
        <f>F21-E21</f>
        <v>-1884.9000000000005</v>
      </c>
      <c r="H21" s="66">
        <f>(F21/E21)*100</f>
        <v>132.33215547703182</v>
      </c>
    </row>
    <row r="22" spans="1:9">
      <c r="A22" s="8" t="s">
        <v>161</v>
      </c>
      <c r="B22" s="6">
        <v>2111</v>
      </c>
      <c r="C22" s="49">
        <f>'[37]ІІ. Розр. з бюджетом'!$C$23</f>
        <v>0</v>
      </c>
      <c r="D22" s="49">
        <f>'[38]ІІ. Розр. з бюджетом'!$C$23</f>
        <v>-6.6</v>
      </c>
      <c r="E22" s="49">
        <f>'[39]ІІ. Розр. з бюджетом'!$D$23</f>
        <v>-167</v>
      </c>
      <c r="F22" s="49">
        <f>D22</f>
        <v>-6.6</v>
      </c>
      <c r="G22" s="49">
        <v>-160</v>
      </c>
      <c r="H22" s="64">
        <f>(F22/E22)*100</f>
        <v>3.9520958083832332</v>
      </c>
    </row>
    <row r="23" spans="1:9">
      <c r="A23" s="8" t="s">
        <v>214</v>
      </c>
      <c r="B23" s="6">
        <v>2112</v>
      </c>
      <c r="C23" s="91">
        <f>'[37]ІІ. Розр. з бюджетом'!$C$24</f>
        <v>-2306.3000000000002</v>
      </c>
      <c r="D23" s="91">
        <f>'[38]ІІ. Розр. з бюджетом'!$C$24</f>
        <v>-6234</v>
      </c>
      <c r="E23" s="91">
        <f>'[39]ІІ. Розр. з бюджетом'!$D$24</f>
        <v>-4151.3999999999996</v>
      </c>
      <c r="F23" s="91">
        <f t="shared" ref="F23:F30" si="2">D23</f>
        <v>-6234</v>
      </c>
      <c r="G23" s="91">
        <v>2082.6</v>
      </c>
      <c r="H23" s="64">
        <f>(F23/E23)*100</f>
        <v>150.16620898973844</v>
      </c>
    </row>
    <row r="24" spans="1:9" s="22" customFormat="1" ht="18.75" customHeight="1">
      <c r="A24" s="21" t="s">
        <v>215</v>
      </c>
      <c r="B24" s="27">
        <v>2113</v>
      </c>
      <c r="C24" s="49">
        <f>'[37]ІІ. Розр. з бюджетом'!$C$25</f>
        <v>0</v>
      </c>
      <c r="D24" s="49">
        <f>'[38]ІІ. Розр. з бюджетом'!$C$25</f>
        <v>0</v>
      </c>
      <c r="E24" s="49">
        <f>'[39]ІІ. Розр. з бюджетом'!$D$25</f>
        <v>0</v>
      </c>
      <c r="F24" s="49">
        <f t="shared" si="2"/>
        <v>0</v>
      </c>
      <c r="G24" s="49">
        <f>F24-E24</f>
        <v>0</v>
      </c>
      <c r="H24" s="64" t="s">
        <v>294</v>
      </c>
    </row>
    <row r="25" spans="1:9">
      <c r="A25" s="21" t="s">
        <v>63</v>
      </c>
      <c r="B25" s="27">
        <v>2114</v>
      </c>
      <c r="C25" s="49">
        <f>'[37]ІІ. Розр. з бюджетом'!$C$26</f>
        <v>0</v>
      </c>
      <c r="D25" s="49">
        <f>'[38]ІІ. Розр. з бюджетом'!$C$26</f>
        <v>0</v>
      </c>
      <c r="E25" s="49">
        <f>'[39]ІІ. Розр. з бюджетом'!$D$26</f>
        <v>0</v>
      </c>
      <c r="F25" s="49">
        <f t="shared" si="2"/>
        <v>0</v>
      </c>
      <c r="G25" s="49">
        <f>F25-E25</f>
        <v>0</v>
      </c>
      <c r="H25" s="64" t="s">
        <v>294</v>
      </c>
    </row>
    <row r="26" spans="1:9" ht="37.5">
      <c r="A26" s="21" t="s">
        <v>216</v>
      </c>
      <c r="B26" s="27">
        <v>2115</v>
      </c>
      <c r="C26" s="49">
        <f>'[37]ІІ. Розр. з бюджетом'!$C$27</f>
        <v>0</v>
      </c>
      <c r="D26" s="49">
        <f>'[38]ІІ. Розр. з бюджетом'!$C$27</f>
        <v>0</v>
      </c>
      <c r="E26" s="91">
        <f>'[39]ІІ. Розр. з бюджетом'!$D$27</f>
        <v>-7.6</v>
      </c>
      <c r="F26" s="49">
        <f t="shared" si="2"/>
        <v>0</v>
      </c>
      <c r="G26" s="91">
        <v>-7.6</v>
      </c>
      <c r="H26" s="64">
        <f>(F26/E26)*100</f>
        <v>0</v>
      </c>
    </row>
    <row r="27" spans="1:9" s="24" customFormat="1">
      <c r="A27" s="21" t="s">
        <v>71</v>
      </c>
      <c r="B27" s="27">
        <v>2116</v>
      </c>
      <c r="C27" s="49">
        <f>'[37]ІІ. Розр. з бюджетом'!$C$28</f>
        <v>0</v>
      </c>
      <c r="D27" s="49">
        <f>'[38]ІІ. Розр. з бюджетом'!$C$28</f>
        <v>0</v>
      </c>
      <c r="E27" s="49">
        <f>'[39]ІІ. Розр. з бюджетом'!$D$28</f>
        <v>0</v>
      </c>
      <c r="F27" s="49">
        <f t="shared" si="2"/>
        <v>0</v>
      </c>
      <c r="G27" s="49">
        <f>F27-E27</f>
        <v>0</v>
      </c>
      <c r="H27" s="64" t="s">
        <v>294</v>
      </c>
      <c r="I27" s="20"/>
    </row>
    <row r="28" spans="1:9" ht="20.100000000000001" customHeight="1">
      <c r="A28" s="21" t="s">
        <v>231</v>
      </c>
      <c r="B28" s="27">
        <v>2117</v>
      </c>
      <c r="C28" s="49">
        <f>'[37]ІІ. Розр. з бюджетом'!$C$29</f>
        <v>0</v>
      </c>
      <c r="D28" s="49">
        <f>'[38]ІІ. Розр. з бюджетом'!$C$29</f>
        <v>0</v>
      </c>
      <c r="E28" s="49">
        <f>'[39]ІІ. Розр. з бюджетом'!$D$29</f>
        <v>0</v>
      </c>
      <c r="F28" s="49">
        <f t="shared" si="2"/>
        <v>0</v>
      </c>
      <c r="G28" s="49">
        <f>F28-E28</f>
        <v>0</v>
      </c>
      <c r="H28" s="64" t="s">
        <v>294</v>
      </c>
    </row>
    <row r="29" spans="1:9" ht="20.100000000000001" customHeight="1">
      <c r="A29" s="21" t="s">
        <v>62</v>
      </c>
      <c r="B29" s="27">
        <v>2118</v>
      </c>
      <c r="C29" s="91">
        <f>'[37]ІІ. Розр. з бюджетом'!$C$30</f>
        <v>-1118.2</v>
      </c>
      <c r="D29" s="91">
        <f>'[38]ІІ. Розр. з бюджетом'!$C$30</f>
        <v>-1474.1</v>
      </c>
      <c r="E29" s="91">
        <f>'[39]ІІ. Розр. з бюджетом'!$D$30</f>
        <v>-1503.8</v>
      </c>
      <c r="F29" s="91">
        <f t="shared" si="2"/>
        <v>-1474.1</v>
      </c>
      <c r="G29" s="91">
        <v>-29.7</v>
      </c>
      <c r="H29" s="64">
        <f>(F29/E29)*100</f>
        <v>98.025003324910216</v>
      </c>
    </row>
    <row r="30" spans="1:9" ht="20.100000000000001" customHeight="1">
      <c r="A30" s="21" t="s">
        <v>219</v>
      </c>
      <c r="B30" s="27">
        <v>2119</v>
      </c>
      <c r="C30" s="49">
        <f>'[37]ІІ. Розр. з бюджетом'!$C$31</f>
        <v>0</v>
      </c>
      <c r="D30" s="49">
        <f>'[38]ІІ. Розр. з бюджетом'!$C$31</f>
        <v>0</v>
      </c>
      <c r="E30" s="49">
        <f>'[39]ІІ. Розр. з бюджетом'!$D$31</f>
        <v>0</v>
      </c>
      <c r="F30" s="49">
        <f t="shared" si="2"/>
        <v>0</v>
      </c>
      <c r="G30" s="49">
        <f>F30-E30</f>
        <v>0</v>
      </c>
      <c r="H30" s="64" t="s">
        <v>294</v>
      </c>
    </row>
    <row r="31" spans="1:9" s="22" customFormat="1" ht="37.5">
      <c r="A31" s="41" t="s">
        <v>220</v>
      </c>
      <c r="B31" s="32">
        <v>2120</v>
      </c>
      <c r="C31" s="85">
        <f>SUM(C32:C35)</f>
        <v>-1677.3</v>
      </c>
      <c r="D31" s="85">
        <f>SUM(D32:D35)</f>
        <v>-2138.3000000000002</v>
      </c>
      <c r="E31" s="85">
        <f>SUM(E32:E35)</f>
        <v>-2255.6999999999998</v>
      </c>
      <c r="F31" s="85">
        <f>SUM(F32:F35)</f>
        <v>-2138.3000000000002</v>
      </c>
      <c r="G31" s="86">
        <v>-117.4</v>
      </c>
      <c r="H31" s="66">
        <f>(F31/E31)*100</f>
        <v>94.795407190672535</v>
      </c>
    </row>
    <row r="32" spans="1:9" ht="20.100000000000001" customHeight="1">
      <c r="A32" s="21" t="s">
        <v>62</v>
      </c>
      <c r="B32" s="27">
        <v>2121</v>
      </c>
      <c r="C32" s="91">
        <f>'[37]ІІ. Розр. з бюджетом'!$C$33</f>
        <v>-1677.3</v>
      </c>
      <c r="D32" s="91">
        <f>'[38]ІІ. Розр. з бюджетом'!$C$33</f>
        <v>-1677.3</v>
      </c>
      <c r="E32" s="91">
        <f>'[39]ІІ. Розр. з бюджетом'!$D$33</f>
        <v>-2255.6999999999998</v>
      </c>
      <c r="F32" s="91">
        <f>D32</f>
        <v>-1677.3</v>
      </c>
      <c r="G32" s="91">
        <v>-578.4</v>
      </c>
      <c r="H32" s="64">
        <f>(F32/E32)*100</f>
        <v>74.358292326107204</v>
      </c>
    </row>
    <row r="33" spans="1:8" ht="20.100000000000001" customHeight="1">
      <c r="A33" s="21" t="s">
        <v>221</v>
      </c>
      <c r="B33" s="27">
        <v>2122</v>
      </c>
      <c r="C33" s="90" t="str">
        <f>'[37]ІІ. Розр. з бюджетом'!$C$34</f>
        <v>-</v>
      </c>
      <c r="D33" s="90" t="str">
        <f>'[38]ІІ. Розр. з бюджетом'!$C$34</f>
        <v>-</v>
      </c>
      <c r="E33" s="90" t="str">
        <f>'[39]ІІ. Розр. з бюджетом'!$D$34</f>
        <v>-</v>
      </c>
      <c r="F33" s="90" t="str">
        <f>D33</f>
        <v>-</v>
      </c>
      <c r="G33" s="90" t="s">
        <v>294</v>
      </c>
      <c r="H33" s="64" t="s">
        <v>294</v>
      </c>
    </row>
    <row r="34" spans="1:8" ht="20.100000000000001" customHeight="1">
      <c r="A34" s="21" t="s">
        <v>222</v>
      </c>
      <c r="B34" s="27">
        <v>2123</v>
      </c>
      <c r="C34" s="49">
        <f>'[37]ІІ. Розр. з бюджетом'!$C$35</f>
        <v>0</v>
      </c>
      <c r="D34" s="49">
        <f>'[38]ІІ. Розр. з бюджетом'!$C$35</f>
        <v>0</v>
      </c>
      <c r="E34" s="90">
        <f>'[39]ІІ. Розр. з бюджетом'!$D$35</f>
        <v>0</v>
      </c>
      <c r="F34" s="49">
        <f>D34</f>
        <v>0</v>
      </c>
      <c r="G34" s="90">
        <f>F34-E34</f>
        <v>0</v>
      </c>
      <c r="H34" s="64" t="s">
        <v>294</v>
      </c>
    </row>
    <row r="35" spans="1:8" s="22" customFormat="1">
      <c r="A35" s="21" t="s">
        <v>219</v>
      </c>
      <c r="B35" s="27">
        <v>2124</v>
      </c>
      <c r="C35" s="49">
        <f>'[37]ІІ. Розр. з бюджетом'!$C$36</f>
        <v>0</v>
      </c>
      <c r="D35" s="91">
        <f>'[38]ІІ. Розр. з бюджетом'!$C$41</f>
        <v>-461</v>
      </c>
      <c r="E35" s="94">
        <f>'[39]ІІ. Розр. з бюджетом'!$D$36</f>
        <v>0</v>
      </c>
      <c r="F35" s="91">
        <f>D35</f>
        <v>-461</v>
      </c>
      <c r="G35" s="91">
        <v>461</v>
      </c>
      <c r="H35" s="64" t="s">
        <v>294</v>
      </c>
    </row>
    <row r="36" spans="1:8" s="22" customFormat="1" ht="39" customHeight="1">
      <c r="A36" s="41" t="s">
        <v>223</v>
      </c>
      <c r="B36" s="32">
        <v>2130</v>
      </c>
      <c r="C36" s="85">
        <f>SUM(C37:C40)</f>
        <v>-3512.6</v>
      </c>
      <c r="D36" s="85">
        <f>SUM(D37:D40)</f>
        <v>-4471.8999999999996</v>
      </c>
      <c r="E36" s="85">
        <f>SUM(E37:E40)</f>
        <v>-4595.1000000000004</v>
      </c>
      <c r="F36" s="85">
        <f>SUM(F37:F40)</f>
        <v>-4471.8999999999996</v>
      </c>
      <c r="G36" s="86">
        <v>-123.2</v>
      </c>
      <c r="H36" s="66">
        <f>(F36/E36)*100</f>
        <v>97.318883158146704</v>
      </c>
    </row>
    <row r="37" spans="1:8" ht="60.75" customHeight="1">
      <c r="A37" s="21" t="s">
        <v>283</v>
      </c>
      <c r="B37" s="27">
        <v>2131</v>
      </c>
      <c r="C37" s="49">
        <f>'[37]ІІ. Розр. з бюджетом'!$C$38</f>
        <v>0</v>
      </c>
      <c r="D37" s="49">
        <f>'[38]ІІ. Розр. з бюджетом'!$C$38</f>
        <v>0</v>
      </c>
      <c r="E37" s="49">
        <f>'[39]ІІ. Розр. з бюджетом'!$D$38</f>
        <v>0</v>
      </c>
      <c r="F37" s="49">
        <f>D37</f>
        <v>0</v>
      </c>
      <c r="G37" s="49">
        <f>F37-E37</f>
        <v>0</v>
      </c>
      <c r="H37" s="64" t="s">
        <v>294</v>
      </c>
    </row>
    <row r="38" spans="1:8" s="22" customFormat="1" ht="20.100000000000001" customHeight="1">
      <c r="A38" s="21" t="s">
        <v>224</v>
      </c>
      <c r="B38" s="27">
        <v>2132</v>
      </c>
      <c r="C38" s="49">
        <f>'[37]ІІ. Розр. з бюджетом'!$C$39</f>
        <v>0</v>
      </c>
      <c r="D38" s="49">
        <f>'[38]ІІ. Розр. з бюджетом'!$C$39</f>
        <v>0</v>
      </c>
      <c r="E38" s="49">
        <f>'[39]ІІ. Розр. з бюджетом'!$D$39</f>
        <v>0</v>
      </c>
      <c r="F38" s="49">
        <f>D38</f>
        <v>0</v>
      </c>
      <c r="G38" s="49">
        <f>F38-E38</f>
        <v>0</v>
      </c>
      <c r="H38" s="64" t="s">
        <v>294</v>
      </c>
    </row>
    <row r="39" spans="1:8" ht="20.100000000000001" customHeight="1">
      <c r="A39" s="21" t="s">
        <v>225</v>
      </c>
      <c r="B39" s="27">
        <v>2133</v>
      </c>
      <c r="C39" s="91">
        <f>'[37]ІІ. Розр. з бюджетом'!$C$40</f>
        <v>-3512.6</v>
      </c>
      <c r="D39" s="91">
        <f>'[38]ІІ. Розр. з бюджетом'!$C$40</f>
        <v>-4010.9</v>
      </c>
      <c r="E39" s="91">
        <f>'[39]ІІ. Розр. з бюджетом'!$D$40</f>
        <v>-4595.1000000000004</v>
      </c>
      <c r="F39" s="91">
        <f>D39</f>
        <v>-4010.9</v>
      </c>
      <c r="G39" s="91">
        <v>-584.20000000000005</v>
      </c>
      <c r="H39" s="64">
        <f>(F39/E39)*100</f>
        <v>87.286457313224957</v>
      </c>
    </row>
    <row r="40" spans="1:8" ht="20.100000000000001" customHeight="1">
      <c r="A40" s="21" t="s">
        <v>226</v>
      </c>
      <c r="B40" s="27">
        <v>2134</v>
      </c>
      <c r="C40" s="49">
        <f>'[37]ІІ. Розр. з бюджетом'!$C$41</f>
        <v>0</v>
      </c>
      <c r="D40" s="91">
        <f>'[38]ІІ. Розр. з бюджетом'!$C$41</f>
        <v>-461</v>
      </c>
      <c r="E40" s="91">
        <f>'[39]ІІ. Розр. з бюджетом'!$D$41</f>
        <v>0</v>
      </c>
      <c r="F40" s="91">
        <f>D40</f>
        <v>-461</v>
      </c>
      <c r="G40" s="91">
        <v>461</v>
      </c>
      <c r="H40" s="64" t="s">
        <v>294</v>
      </c>
    </row>
    <row r="41" spans="1:8" s="22" customFormat="1" ht="20.100000000000001" customHeight="1">
      <c r="A41" s="41" t="s">
        <v>227</v>
      </c>
      <c r="B41" s="32">
        <v>2140</v>
      </c>
      <c r="C41" s="51">
        <f>SUM(C42:C43)</f>
        <v>0</v>
      </c>
      <c r="D41" s="51">
        <f>SUM(D42:D43)</f>
        <v>0</v>
      </c>
      <c r="E41" s="51">
        <f>SUM(E42:E43)</f>
        <v>0</v>
      </c>
      <c r="F41" s="51">
        <f>SUM(F42:F43)</f>
        <v>0</v>
      </c>
      <c r="G41" s="52">
        <f>F41-E41</f>
        <v>0</v>
      </c>
      <c r="H41" s="66" t="s">
        <v>294</v>
      </c>
    </row>
    <row r="42" spans="1:8" ht="37.5">
      <c r="A42" s="21" t="s">
        <v>89</v>
      </c>
      <c r="B42" s="27">
        <v>2141</v>
      </c>
      <c r="C42" s="49">
        <f>'[37]ІІ. Розр. з бюджетом'!$C$43</f>
        <v>0</v>
      </c>
      <c r="D42" s="49">
        <f>'[38]ІІ. Розр. з бюджетом'!$C$43</f>
        <v>0</v>
      </c>
      <c r="E42" s="90" t="s">
        <v>294</v>
      </c>
      <c r="F42" s="49">
        <f>D42</f>
        <v>0</v>
      </c>
      <c r="G42" s="90" t="s">
        <v>294</v>
      </c>
      <c r="H42" s="64" t="s">
        <v>294</v>
      </c>
    </row>
    <row r="43" spans="1:8" s="22" customFormat="1" ht="20.100000000000001" customHeight="1">
      <c r="A43" s="21" t="s">
        <v>228</v>
      </c>
      <c r="B43" s="27">
        <v>2142</v>
      </c>
      <c r="C43" s="49">
        <f>'[37]ІІ. Розр. з бюджетом'!$C$44</f>
        <v>0</v>
      </c>
      <c r="D43" s="49">
        <f>'[38]ІІ. Розр. з бюджетом'!$C$44</f>
        <v>0</v>
      </c>
      <c r="E43" s="90" t="s">
        <v>294</v>
      </c>
      <c r="F43" s="49">
        <f>D43</f>
        <v>0</v>
      </c>
      <c r="G43" s="90" t="s">
        <v>294</v>
      </c>
      <c r="H43" s="64" t="s">
        <v>294</v>
      </c>
    </row>
    <row r="44" spans="1:8" s="22" customFormat="1" ht="21.75" customHeight="1">
      <c r="A44" s="41" t="s">
        <v>217</v>
      </c>
      <c r="B44" s="32">
        <v>2200</v>
      </c>
      <c r="C44" s="85">
        <f>SUM(C21,C31,C36,C41)</f>
        <v>-8614.4</v>
      </c>
      <c r="D44" s="85">
        <f>SUM(D21,D31,D36,D41)</f>
        <v>-14324.9</v>
      </c>
      <c r="E44" s="85">
        <f>SUM(E21,E31,E36,E41)</f>
        <v>-12680.6</v>
      </c>
      <c r="F44" s="85">
        <f>SUM(F21,F31,F36,F41)</f>
        <v>-14324.9</v>
      </c>
      <c r="G44" s="86">
        <v>1644.3</v>
      </c>
      <c r="H44" s="66">
        <f>(F44/E44)*100</f>
        <v>112.96705203223823</v>
      </c>
    </row>
    <row r="45" spans="1:8" s="22" customFormat="1">
      <c r="A45" s="39"/>
      <c r="B45" s="23"/>
      <c r="C45" s="23"/>
      <c r="D45" s="23"/>
      <c r="E45" s="23"/>
      <c r="F45" s="23"/>
      <c r="G45" s="23"/>
      <c r="H45" s="23"/>
    </row>
    <row r="46" spans="1:8" s="22" customFormat="1">
      <c r="A46" s="39"/>
      <c r="B46" s="23"/>
      <c r="C46" s="23"/>
      <c r="D46" s="23"/>
      <c r="E46" s="23"/>
      <c r="F46" s="23"/>
      <c r="G46" s="23"/>
      <c r="H46" s="23"/>
    </row>
    <row r="47" spans="1:8" s="3" customFormat="1" ht="27.75" customHeight="1">
      <c r="A47" s="30" t="s">
        <v>290</v>
      </c>
      <c r="B47" s="15"/>
      <c r="C47" s="204"/>
      <c r="D47" s="204"/>
      <c r="E47" s="84"/>
      <c r="F47" s="205" t="s">
        <v>286</v>
      </c>
      <c r="G47" s="205"/>
      <c r="H47" s="205"/>
    </row>
    <row r="48" spans="1:8" s="2" customFormat="1">
      <c r="A48" s="42" t="s">
        <v>143</v>
      </c>
      <c r="B48" s="3"/>
      <c r="C48" s="202" t="s">
        <v>122</v>
      </c>
      <c r="D48" s="202"/>
      <c r="E48" s="3"/>
      <c r="F48" s="201" t="s">
        <v>144</v>
      </c>
      <c r="G48" s="201"/>
      <c r="H48" s="201"/>
    </row>
    <row r="49" spans="1:10" s="23" customFormat="1">
      <c r="A49" s="34"/>
      <c r="I49" s="20"/>
      <c r="J49" s="20"/>
    </row>
    <row r="50" spans="1:10" s="23" customFormat="1">
      <c r="A50" s="34"/>
      <c r="I50" s="20"/>
      <c r="J50" s="20"/>
    </row>
    <row r="51" spans="1:10" s="23" customFormat="1">
      <c r="A51" s="34"/>
      <c r="I51" s="20"/>
      <c r="J51" s="20"/>
    </row>
    <row r="52" spans="1:10" s="23" customFormat="1">
      <c r="A52" s="34"/>
      <c r="I52" s="20"/>
      <c r="J52" s="20"/>
    </row>
    <row r="53" spans="1:10" s="23" customFormat="1">
      <c r="A53" s="34"/>
      <c r="I53" s="20"/>
      <c r="J53" s="20"/>
    </row>
    <row r="54" spans="1:10" s="23" customFormat="1">
      <c r="A54" s="34"/>
      <c r="I54" s="20"/>
      <c r="J54" s="20"/>
    </row>
    <row r="55" spans="1:10" s="23" customFormat="1">
      <c r="A55" s="34"/>
      <c r="I55" s="20"/>
      <c r="J55" s="20"/>
    </row>
    <row r="56" spans="1:10" s="23" customFormat="1">
      <c r="A56" s="34"/>
      <c r="I56" s="20"/>
      <c r="J56" s="20"/>
    </row>
    <row r="57" spans="1:10" s="23" customFormat="1">
      <c r="A57" s="34"/>
      <c r="I57" s="20"/>
      <c r="J57" s="20"/>
    </row>
    <row r="58" spans="1:10" s="23" customFormat="1">
      <c r="A58" s="34"/>
      <c r="I58" s="20"/>
      <c r="J58" s="20"/>
    </row>
    <row r="59" spans="1:10" s="23" customFormat="1">
      <c r="A59" s="34"/>
      <c r="I59" s="20"/>
      <c r="J59" s="20"/>
    </row>
    <row r="60" spans="1:10" s="23" customFormat="1">
      <c r="A60" s="34"/>
      <c r="I60" s="20"/>
      <c r="J60" s="20"/>
    </row>
    <row r="61" spans="1:10" s="23" customFormat="1">
      <c r="A61" s="34"/>
      <c r="I61" s="20"/>
      <c r="J61" s="20"/>
    </row>
    <row r="62" spans="1:10" s="23" customFormat="1">
      <c r="A62" s="34"/>
      <c r="I62" s="20"/>
      <c r="J62" s="20"/>
    </row>
    <row r="63" spans="1:10" s="23" customFormat="1">
      <c r="A63" s="34"/>
      <c r="I63" s="20"/>
      <c r="J63" s="20"/>
    </row>
    <row r="64" spans="1:10" s="23" customFormat="1">
      <c r="A64" s="34"/>
      <c r="I64" s="20"/>
      <c r="J64" s="20"/>
    </row>
    <row r="65" spans="1:10" s="23" customFormat="1">
      <c r="A65" s="34"/>
      <c r="I65" s="20"/>
      <c r="J65" s="20"/>
    </row>
    <row r="66" spans="1:10" s="23" customFormat="1">
      <c r="A66" s="34"/>
      <c r="I66" s="20"/>
      <c r="J66" s="20"/>
    </row>
    <row r="67" spans="1:10" s="23" customFormat="1">
      <c r="A67" s="34"/>
      <c r="I67" s="20"/>
      <c r="J67" s="20"/>
    </row>
    <row r="68" spans="1:10" s="23" customFormat="1">
      <c r="A68" s="34"/>
      <c r="I68" s="20"/>
      <c r="J68" s="20"/>
    </row>
    <row r="69" spans="1:10" s="23" customFormat="1">
      <c r="A69" s="34"/>
      <c r="I69" s="20"/>
      <c r="J69" s="20"/>
    </row>
    <row r="70" spans="1:10" s="23" customFormat="1">
      <c r="A70" s="34"/>
      <c r="I70" s="20"/>
      <c r="J70" s="20"/>
    </row>
    <row r="71" spans="1:10" s="23" customFormat="1">
      <c r="A71" s="34"/>
      <c r="I71" s="20"/>
      <c r="J71" s="20"/>
    </row>
    <row r="72" spans="1:10" s="23" customFormat="1">
      <c r="A72" s="34"/>
      <c r="I72" s="20"/>
      <c r="J72" s="20"/>
    </row>
    <row r="73" spans="1:10" s="23" customFormat="1">
      <c r="A73" s="34"/>
      <c r="I73" s="20"/>
      <c r="J73" s="20"/>
    </row>
    <row r="74" spans="1:10" s="23" customFormat="1">
      <c r="A74" s="34"/>
      <c r="I74" s="20"/>
      <c r="J74" s="20"/>
    </row>
    <row r="75" spans="1:10" s="23" customFormat="1">
      <c r="A75" s="34"/>
      <c r="I75" s="20"/>
      <c r="J75" s="20"/>
    </row>
    <row r="76" spans="1:10" s="23" customFormat="1">
      <c r="A76" s="34"/>
      <c r="I76" s="20"/>
      <c r="J76" s="20"/>
    </row>
    <row r="77" spans="1:10" s="23" customFormat="1">
      <c r="A77" s="34"/>
      <c r="I77" s="20"/>
      <c r="J77" s="20"/>
    </row>
    <row r="78" spans="1:10" s="23" customFormat="1">
      <c r="A78" s="34"/>
      <c r="I78" s="20"/>
      <c r="J78" s="20"/>
    </row>
    <row r="79" spans="1:10" s="23" customFormat="1">
      <c r="A79" s="34"/>
      <c r="I79" s="20"/>
      <c r="J79" s="20"/>
    </row>
    <row r="80" spans="1:10" s="23" customFormat="1">
      <c r="A80" s="34"/>
      <c r="I80" s="20"/>
      <c r="J80" s="20"/>
    </row>
    <row r="81" spans="1:10" s="23" customFormat="1">
      <c r="A81" s="34"/>
      <c r="I81" s="20"/>
      <c r="J81" s="20"/>
    </row>
    <row r="82" spans="1:10" s="23" customFormat="1">
      <c r="A82" s="34"/>
      <c r="I82" s="20"/>
      <c r="J82" s="20"/>
    </row>
    <row r="83" spans="1:10" s="23" customFormat="1">
      <c r="A83" s="34"/>
      <c r="I83" s="20"/>
      <c r="J83" s="20"/>
    </row>
    <row r="84" spans="1:10" s="23" customFormat="1">
      <c r="A84" s="34"/>
      <c r="I84" s="20"/>
      <c r="J84" s="20"/>
    </row>
    <row r="85" spans="1:10" s="23" customFormat="1">
      <c r="A85" s="34"/>
      <c r="I85" s="20"/>
      <c r="J85" s="20"/>
    </row>
    <row r="86" spans="1:10" s="23" customFormat="1">
      <c r="A86" s="34"/>
      <c r="I86" s="20"/>
      <c r="J86" s="20"/>
    </row>
    <row r="87" spans="1:10" s="23" customFormat="1">
      <c r="A87" s="34"/>
      <c r="I87" s="20"/>
      <c r="J87" s="20"/>
    </row>
    <row r="88" spans="1:10" s="23" customFormat="1">
      <c r="A88" s="34"/>
      <c r="I88" s="20"/>
      <c r="J88" s="20"/>
    </row>
    <row r="89" spans="1:10" s="23" customFormat="1">
      <c r="A89" s="34"/>
      <c r="I89" s="20"/>
      <c r="J89" s="20"/>
    </row>
    <row r="90" spans="1:10" s="23" customFormat="1">
      <c r="A90" s="34"/>
      <c r="I90" s="20"/>
      <c r="J90" s="20"/>
    </row>
    <row r="91" spans="1:10" s="23" customFormat="1">
      <c r="A91" s="34"/>
      <c r="I91" s="20"/>
      <c r="J91" s="20"/>
    </row>
    <row r="92" spans="1:10" s="23" customFormat="1">
      <c r="A92" s="34"/>
      <c r="I92" s="20"/>
      <c r="J92" s="20"/>
    </row>
    <row r="93" spans="1:10" s="23" customFormat="1">
      <c r="A93" s="34"/>
      <c r="I93" s="20"/>
      <c r="J93" s="20"/>
    </row>
    <row r="94" spans="1:10" s="23" customFormat="1">
      <c r="A94" s="34"/>
      <c r="I94" s="20"/>
      <c r="J94" s="20"/>
    </row>
    <row r="95" spans="1:10" s="23" customFormat="1">
      <c r="A95" s="34"/>
      <c r="I95" s="20"/>
      <c r="J95" s="20"/>
    </row>
    <row r="96" spans="1:10" s="23" customFormat="1">
      <c r="A96" s="34"/>
      <c r="I96" s="20"/>
      <c r="J96" s="20"/>
    </row>
    <row r="97" spans="1:10" s="23" customFormat="1">
      <c r="A97" s="34"/>
      <c r="I97" s="20"/>
      <c r="J97" s="20"/>
    </row>
    <row r="98" spans="1:10" s="23" customFormat="1">
      <c r="A98" s="34"/>
      <c r="I98" s="20"/>
      <c r="J98" s="20"/>
    </row>
    <row r="99" spans="1:10" s="23" customFormat="1">
      <c r="A99" s="34"/>
      <c r="I99" s="20"/>
      <c r="J99" s="20"/>
    </row>
    <row r="100" spans="1:10" s="23" customFormat="1">
      <c r="A100" s="34"/>
      <c r="I100" s="20"/>
      <c r="J100" s="20"/>
    </row>
    <row r="101" spans="1:10" s="23" customFormat="1">
      <c r="A101" s="34"/>
      <c r="I101" s="20"/>
      <c r="J101" s="20"/>
    </row>
    <row r="102" spans="1:10" s="23" customFormat="1">
      <c r="A102" s="34"/>
      <c r="I102" s="20"/>
      <c r="J102" s="20"/>
    </row>
    <row r="103" spans="1:10" s="23" customFormat="1">
      <c r="A103" s="34"/>
      <c r="I103" s="20"/>
      <c r="J103" s="20"/>
    </row>
    <row r="104" spans="1:10" s="23" customFormat="1">
      <c r="A104" s="34"/>
      <c r="I104" s="20"/>
      <c r="J104" s="20"/>
    </row>
    <row r="105" spans="1:10" s="23" customFormat="1">
      <c r="A105" s="34"/>
      <c r="I105" s="20"/>
      <c r="J105" s="20"/>
    </row>
    <row r="106" spans="1:10" s="23" customFormat="1">
      <c r="A106" s="34"/>
      <c r="I106" s="20"/>
      <c r="J106" s="20"/>
    </row>
    <row r="107" spans="1:10" s="23" customFormat="1">
      <c r="A107" s="34"/>
      <c r="I107" s="20"/>
      <c r="J107" s="20"/>
    </row>
    <row r="108" spans="1:10" s="23" customFormat="1">
      <c r="A108" s="34"/>
      <c r="I108" s="20"/>
      <c r="J108" s="20"/>
    </row>
    <row r="109" spans="1:10" s="23" customFormat="1">
      <c r="A109" s="34"/>
      <c r="I109" s="20"/>
      <c r="J109" s="20"/>
    </row>
    <row r="110" spans="1:10" s="23" customFormat="1">
      <c r="A110" s="34"/>
      <c r="I110" s="20"/>
      <c r="J110" s="20"/>
    </row>
    <row r="111" spans="1:10" s="23" customFormat="1">
      <c r="A111" s="34"/>
      <c r="I111" s="20"/>
      <c r="J111" s="20"/>
    </row>
    <row r="112" spans="1:10" s="23" customFormat="1">
      <c r="A112" s="34"/>
      <c r="I112" s="20"/>
      <c r="J112" s="20"/>
    </row>
    <row r="113" spans="1:10" s="23" customFormat="1">
      <c r="A113" s="34"/>
      <c r="I113" s="20"/>
      <c r="J113" s="20"/>
    </row>
    <row r="114" spans="1:10" s="23" customFormat="1">
      <c r="A114" s="34"/>
      <c r="I114" s="20"/>
      <c r="J114" s="20"/>
    </row>
    <row r="115" spans="1:10" s="23" customFormat="1">
      <c r="A115" s="34"/>
      <c r="I115" s="20"/>
      <c r="J115" s="20"/>
    </row>
    <row r="116" spans="1:10" s="23" customFormat="1">
      <c r="A116" s="34"/>
      <c r="I116" s="20"/>
      <c r="J116" s="20"/>
    </row>
    <row r="117" spans="1:10" s="23" customFormat="1">
      <c r="A117" s="34"/>
      <c r="I117" s="20"/>
      <c r="J117" s="20"/>
    </row>
    <row r="118" spans="1:10" s="23" customFormat="1">
      <c r="A118" s="34"/>
      <c r="I118" s="20"/>
      <c r="J118" s="20"/>
    </row>
    <row r="119" spans="1:10" s="23" customFormat="1">
      <c r="A119" s="34"/>
      <c r="I119" s="20"/>
      <c r="J119" s="20"/>
    </row>
    <row r="120" spans="1:10" s="23" customFormat="1">
      <c r="A120" s="34"/>
      <c r="I120" s="20"/>
      <c r="J120" s="20"/>
    </row>
    <row r="121" spans="1:10" s="23" customFormat="1">
      <c r="A121" s="34"/>
      <c r="I121" s="20"/>
      <c r="J121" s="20"/>
    </row>
    <row r="122" spans="1:10" s="23" customFormat="1">
      <c r="A122" s="34"/>
      <c r="I122" s="20"/>
      <c r="J122" s="20"/>
    </row>
    <row r="123" spans="1:10" s="23" customFormat="1">
      <c r="A123" s="34"/>
      <c r="I123" s="20"/>
      <c r="J123" s="20"/>
    </row>
    <row r="124" spans="1:10" s="23" customFormat="1">
      <c r="A124" s="34"/>
      <c r="I124" s="20"/>
      <c r="J124" s="20"/>
    </row>
    <row r="125" spans="1:10" s="23" customFormat="1">
      <c r="A125" s="34"/>
      <c r="I125" s="20"/>
      <c r="J125" s="20"/>
    </row>
    <row r="126" spans="1:10" s="23" customFormat="1">
      <c r="A126" s="34"/>
      <c r="I126" s="20"/>
      <c r="J126" s="20"/>
    </row>
    <row r="127" spans="1:10" s="23" customFormat="1">
      <c r="A127" s="34"/>
      <c r="I127" s="20"/>
      <c r="J127" s="20"/>
    </row>
    <row r="128" spans="1:10" s="23" customFormat="1">
      <c r="A128" s="34"/>
      <c r="I128" s="20"/>
      <c r="J128" s="20"/>
    </row>
    <row r="129" spans="1:10" s="23" customFormat="1">
      <c r="A129" s="34"/>
      <c r="I129" s="20"/>
      <c r="J129" s="20"/>
    </row>
    <row r="130" spans="1:10" s="23" customFormat="1">
      <c r="A130" s="34"/>
      <c r="I130" s="20"/>
      <c r="J130" s="20"/>
    </row>
    <row r="131" spans="1:10" s="23" customFormat="1">
      <c r="A131" s="34"/>
      <c r="I131" s="20"/>
      <c r="J131" s="20"/>
    </row>
    <row r="132" spans="1:10" s="23" customFormat="1">
      <c r="A132" s="34"/>
      <c r="I132" s="20"/>
      <c r="J132" s="20"/>
    </row>
    <row r="133" spans="1:10" s="23" customFormat="1">
      <c r="A133" s="34"/>
      <c r="I133" s="20"/>
      <c r="J133" s="20"/>
    </row>
    <row r="134" spans="1:10" s="23" customFormat="1">
      <c r="A134" s="34"/>
      <c r="I134" s="20"/>
      <c r="J134" s="20"/>
    </row>
    <row r="135" spans="1:10" s="23" customFormat="1">
      <c r="A135" s="34"/>
      <c r="I135" s="20"/>
      <c r="J135" s="20"/>
    </row>
    <row r="136" spans="1:10" s="23" customFormat="1">
      <c r="A136" s="34"/>
      <c r="I136" s="20"/>
      <c r="J136" s="20"/>
    </row>
    <row r="137" spans="1:10" s="23" customFormat="1">
      <c r="A137" s="34"/>
      <c r="I137" s="20"/>
      <c r="J137" s="20"/>
    </row>
    <row r="138" spans="1:10" s="23" customFormat="1">
      <c r="A138" s="34"/>
      <c r="I138" s="20"/>
      <c r="J138" s="20"/>
    </row>
    <row r="139" spans="1:10" s="23" customFormat="1">
      <c r="A139" s="34"/>
      <c r="I139" s="20"/>
      <c r="J139" s="20"/>
    </row>
    <row r="140" spans="1:10" s="23" customFormat="1">
      <c r="A140" s="34"/>
      <c r="I140" s="20"/>
      <c r="J140" s="20"/>
    </row>
    <row r="141" spans="1:10" s="23" customFormat="1">
      <c r="A141" s="34"/>
      <c r="I141" s="20"/>
      <c r="J141" s="20"/>
    </row>
    <row r="142" spans="1:10" s="23" customFormat="1">
      <c r="A142" s="34"/>
      <c r="I142" s="20"/>
      <c r="J142" s="20"/>
    </row>
    <row r="143" spans="1:10" s="23" customFormat="1">
      <c r="A143" s="34"/>
      <c r="I143" s="20"/>
      <c r="J143" s="20"/>
    </row>
    <row r="144" spans="1:10" s="23" customFormat="1">
      <c r="A144" s="34"/>
      <c r="I144" s="20"/>
      <c r="J144" s="20"/>
    </row>
    <row r="145" spans="1:10" s="23" customFormat="1">
      <c r="A145" s="34"/>
      <c r="I145" s="20"/>
      <c r="J145" s="20"/>
    </row>
    <row r="146" spans="1:10" s="23" customFormat="1">
      <c r="A146" s="34"/>
      <c r="I146" s="20"/>
      <c r="J146" s="20"/>
    </row>
    <row r="147" spans="1:10" s="23" customFormat="1">
      <c r="A147" s="34"/>
      <c r="I147" s="20"/>
      <c r="J147" s="20"/>
    </row>
    <row r="148" spans="1:10" s="23" customFormat="1">
      <c r="A148" s="34"/>
      <c r="I148" s="20"/>
      <c r="J148" s="20"/>
    </row>
    <row r="149" spans="1:10" s="23" customFormat="1">
      <c r="A149" s="34"/>
      <c r="I149" s="20"/>
      <c r="J149" s="20"/>
    </row>
    <row r="150" spans="1:10" s="23" customFormat="1">
      <c r="A150" s="34"/>
      <c r="I150" s="20"/>
      <c r="J150" s="20"/>
    </row>
    <row r="151" spans="1:10" s="23" customFormat="1">
      <c r="A151" s="34"/>
      <c r="I151" s="20"/>
      <c r="J151" s="20"/>
    </row>
    <row r="152" spans="1:10" s="23" customFormat="1">
      <c r="A152" s="34"/>
      <c r="I152" s="20"/>
      <c r="J152" s="20"/>
    </row>
    <row r="153" spans="1:10" s="23" customFormat="1">
      <c r="A153" s="34"/>
      <c r="I153" s="20"/>
      <c r="J153" s="20"/>
    </row>
    <row r="154" spans="1:10" s="23" customFormat="1">
      <c r="A154" s="34"/>
      <c r="I154" s="20"/>
      <c r="J154" s="20"/>
    </row>
    <row r="155" spans="1:10" s="23" customFormat="1">
      <c r="A155" s="34"/>
      <c r="I155" s="20"/>
      <c r="J155" s="20"/>
    </row>
    <row r="156" spans="1:10" s="23" customFormat="1">
      <c r="A156" s="34"/>
      <c r="I156" s="20"/>
      <c r="J156" s="20"/>
    </row>
    <row r="157" spans="1:10" s="23" customFormat="1">
      <c r="A157" s="34"/>
      <c r="I157" s="20"/>
      <c r="J157" s="20"/>
    </row>
    <row r="158" spans="1:10" s="23" customFormat="1">
      <c r="A158" s="34"/>
      <c r="I158" s="20"/>
      <c r="J158" s="20"/>
    </row>
    <row r="159" spans="1:10" s="23" customFormat="1">
      <c r="A159" s="34"/>
      <c r="I159" s="20"/>
      <c r="J159" s="20"/>
    </row>
    <row r="160" spans="1:10" s="23" customFormat="1">
      <c r="A160" s="34"/>
      <c r="I160" s="20"/>
      <c r="J160" s="20"/>
    </row>
    <row r="161" spans="1:10" s="23" customFormat="1">
      <c r="A161" s="34"/>
      <c r="I161" s="20"/>
      <c r="J161" s="20"/>
    </row>
    <row r="162" spans="1:10" s="23" customFormat="1">
      <c r="A162" s="34"/>
      <c r="I162" s="20"/>
      <c r="J162" s="20"/>
    </row>
    <row r="163" spans="1:10" s="23" customFormat="1">
      <c r="A163" s="34"/>
      <c r="I163" s="20"/>
      <c r="J163" s="20"/>
    </row>
    <row r="164" spans="1:10" s="23" customFormat="1">
      <c r="A164" s="34"/>
      <c r="I164" s="20"/>
      <c r="J164" s="20"/>
    </row>
    <row r="165" spans="1:10" s="23" customFormat="1">
      <c r="A165" s="34"/>
      <c r="I165" s="20"/>
      <c r="J165" s="20"/>
    </row>
    <row r="166" spans="1:10" s="23" customFormat="1">
      <c r="A166" s="34"/>
      <c r="I166" s="20"/>
      <c r="J166" s="20"/>
    </row>
    <row r="167" spans="1:10" s="23" customFormat="1">
      <c r="A167" s="34"/>
      <c r="I167" s="20"/>
      <c r="J167" s="20"/>
    </row>
    <row r="168" spans="1:10" s="23" customFormat="1">
      <c r="A168" s="34"/>
      <c r="I168" s="20"/>
      <c r="J168" s="20"/>
    </row>
    <row r="169" spans="1:10" s="23" customFormat="1">
      <c r="A169" s="34"/>
      <c r="I169" s="20"/>
      <c r="J169" s="20"/>
    </row>
    <row r="170" spans="1:10" s="23" customFormat="1">
      <c r="A170" s="34"/>
      <c r="I170" s="20"/>
      <c r="J170" s="20"/>
    </row>
    <row r="171" spans="1:10" s="23" customFormat="1">
      <c r="A171" s="34"/>
      <c r="I171" s="20"/>
      <c r="J171" s="20"/>
    </row>
    <row r="172" spans="1:10" s="23" customFormat="1">
      <c r="A172" s="34"/>
      <c r="I172" s="20"/>
      <c r="J172" s="20"/>
    </row>
    <row r="173" spans="1:10" s="23" customFormat="1">
      <c r="A173" s="34"/>
      <c r="I173" s="20"/>
      <c r="J173" s="20"/>
    </row>
    <row r="174" spans="1:10" s="23" customFormat="1">
      <c r="A174" s="34"/>
      <c r="I174" s="20"/>
      <c r="J174" s="20"/>
    </row>
    <row r="175" spans="1:10" s="23" customFormat="1">
      <c r="A175" s="34"/>
      <c r="I175" s="20"/>
      <c r="J175" s="20"/>
    </row>
    <row r="176" spans="1:10" s="23" customFormat="1">
      <c r="A176" s="34"/>
      <c r="I176" s="20"/>
      <c r="J176" s="20"/>
    </row>
    <row r="177" spans="1:10" s="23" customFormat="1">
      <c r="A177" s="34"/>
      <c r="I177" s="20"/>
      <c r="J177" s="20"/>
    </row>
    <row r="178" spans="1:10" s="23" customFormat="1">
      <c r="A178" s="34"/>
      <c r="I178" s="20"/>
      <c r="J178" s="20"/>
    </row>
    <row r="179" spans="1:10" s="23" customFormat="1">
      <c r="A179" s="34"/>
      <c r="I179" s="20"/>
      <c r="J179" s="20"/>
    </row>
    <row r="180" spans="1:10" s="23" customFormat="1">
      <c r="A180" s="34"/>
      <c r="I180" s="20"/>
      <c r="J180" s="20"/>
    </row>
    <row r="181" spans="1:10" s="23" customFormat="1">
      <c r="A181" s="34"/>
      <c r="I181" s="20"/>
      <c r="J181" s="20"/>
    </row>
    <row r="182" spans="1:10" s="23" customFormat="1">
      <c r="A182" s="34"/>
      <c r="I182" s="20"/>
      <c r="J182" s="20"/>
    </row>
    <row r="183" spans="1:10" s="23" customFormat="1">
      <c r="A183" s="34"/>
      <c r="I183" s="20"/>
      <c r="J183" s="20"/>
    </row>
    <row r="184" spans="1:10" s="23" customFormat="1">
      <c r="A184" s="34"/>
      <c r="I184" s="20"/>
      <c r="J184" s="20"/>
    </row>
    <row r="185" spans="1:10" s="23" customFormat="1">
      <c r="A185" s="34"/>
      <c r="I185" s="20"/>
      <c r="J185" s="20"/>
    </row>
    <row r="186" spans="1:10" s="23" customFormat="1">
      <c r="A186" s="34"/>
      <c r="I186" s="20"/>
      <c r="J186" s="20"/>
    </row>
    <row r="187" spans="1:10" s="23" customFormat="1">
      <c r="A187" s="34"/>
      <c r="I187" s="20"/>
      <c r="J187" s="20"/>
    </row>
    <row r="188" spans="1:10" s="23" customFormat="1">
      <c r="A188" s="34"/>
      <c r="I188" s="20"/>
      <c r="J188" s="20"/>
    </row>
    <row r="189" spans="1:10" s="23" customFormat="1">
      <c r="A189" s="34"/>
      <c r="I189" s="20"/>
      <c r="J189" s="20"/>
    </row>
    <row r="190" spans="1:10" s="23" customFormat="1">
      <c r="A190" s="34"/>
      <c r="I190" s="20"/>
      <c r="J190" s="20"/>
    </row>
    <row r="191" spans="1:10" s="23" customFormat="1">
      <c r="A191" s="34"/>
      <c r="I191" s="20"/>
      <c r="J191" s="20"/>
    </row>
    <row r="192" spans="1:10" s="23" customFormat="1">
      <c r="A192" s="34"/>
      <c r="I192" s="20"/>
      <c r="J192" s="20"/>
    </row>
    <row r="193" spans="1:10" s="23" customFormat="1">
      <c r="A193" s="34"/>
      <c r="I193" s="20"/>
      <c r="J193" s="20"/>
    </row>
    <row r="194" spans="1:10" s="23" customFormat="1">
      <c r="A194" s="34"/>
      <c r="I194" s="20"/>
      <c r="J194" s="20"/>
    </row>
    <row r="195" spans="1:10" s="23" customFormat="1">
      <c r="A195" s="34"/>
      <c r="I195" s="20"/>
      <c r="J195" s="20"/>
    </row>
    <row r="196" spans="1:10" s="23" customFormat="1">
      <c r="A196" s="34"/>
      <c r="I196" s="20"/>
      <c r="J196" s="20"/>
    </row>
    <row r="197" spans="1:10" s="23" customFormat="1">
      <c r="A197" s="34"/>
      <c r="I197" s="20"/>
      <c r="J197" s="20"/>
    </row>
    <row r="198" spans="1:10" s="23" customFormat="1">
      <c r="A198" s="34"/>
      <c r="I198" s="20"/>
      <c r="J198" s="20"/>
    </row>
  </sheetData>
  <mergeCells count="12">
    <mergeCell ref="A1:H1"/>
    <mergeCell ref="C48:D48"/>
    <mergeCell ref="F48:H48"/>
    <mergeCell ref="A6:H6"/>
    <mergeCell ref="A20:H20"/>
    <mergeCell ref="C47:D47"/>
    <mergeCell ref="F47:H47"/>
    <mergeCell ref="A2:H2"/>
    <mergeCell ref="A3:A4"/>
    <mergeCell ref="B3:B4"/>
    <mergeCell ref="C3:D3"/>
    <mergeCell ref="E3:H3"/>
  </mergeCells>
  <phoneticPr fontId="3" type="noConversion"/>
  <pageMargins left="1.1811023622047245" right="0.39370078740157483" top="0.78740157480314965" bottom="0.78740157480314965" header="0.19685039370078741" footer="0.11811023622047245"/>
  <pageSetup paperSize="9" scale="60" fitToHeight="2" orientation="landscape" verticalDpi="300" r:id="rId1"/>
  <headerFooter alignWithMargins="0">
    <oddHeader>&amp;C
7&amp;R
&amp;"Times New Roman,обычный"&amp;14Продовження додатка 3
Таблиця 2</oddHeader>
  </headerFooter>
  <rowBreaks count="1" manualBreakCount="1">
    <brk id="19" max="7" man="1"/>
  </rowBreaks>
  <ignoredErrors>
    <ignoredError sqref="H21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7633-CD45-4E48-A5C9-D4BF6D77CA4E}">
  <sheetPr>
    <tabColor indexed="43"/>
  </sheetPr>
  <dimension ref="A1:H84"/>
  <sheetViews>
    <sheetView zoomScale="70" zoomScaleNormal="70" zoomScaleSheetLayoutView="75" workbookViewId="0">
      <pane xSplit="1" ySplit="5" topLeftCell="B63" activePane="bottomRight" state="frozen"/>
      <selection activeCell="A67" sqref="A67"/>
      <selection pane="topRight" activeCell="A67" sqref="A67"/>
      <selection pane="bottomLeft" activeCell="A67" sqref="A67"/>
      <selection pane="bottomRight" activeCell="G37" sqref="G37"/>
    </sheetView>
  </sheetViews>
  <sheetFormatPr defaultRowHeight="18.75"/>
  <cols>
    <col min="1" max="1" width="88" style="2" customWidth="1"/>
    <col min="2" max="2" width="15" style="2" customWidth="1"/>
    <col min="3" max="7" width="20.42578125" style="2" customWidth="1"/>
    <col min="8" max="8" width="18.42578125" style="2" customWidth="1"/>
    <col min="9" max="16384" width="9.140625" style="2"/>
  </cols>
  <sheetData>
    <row r="1" spans="1:8">
      <c r="A1" s="175" t="s">
        <v>168</v>
      </c>
      <c r="B1" s="175"/>
      <c r="C1" s="175"/>
      <c r="D1" s="175"/>
      <c r="E1" s="175"/>
      <c r="F1" s="175"/>
      <c r="G1" s="175"/>
      <c r="H1" s="175"/>
    </row>
    <row r="2" spans="1:8">
      <c r="A2" s="14"/>
      <c r="B2" s="14"/>
      <c r="C2" s="14"/>
      <c r="D2" s="14"/>
      <c r="E2" s="14"/>
      <c r="F2" s="14"/>
      <c r="G2" s="14"/>
      <c r="H2" s="14"/>
    </row>
    <row r="3" spans="1:8" ht="48" customHeight="1">
      <c r="A3" s="210" t="s">
        <v>138</v>
      </c>
      <c r="B3" s="218" t="s">
        <v>0</v>
      </c>
      <c r="C3" s="210" t="s">
        <v>210</v>
      </c>
      <c r="D3" s="210"/>
      <c r="E3" s="215" t="s">
        <v>293</v>
      </c>
      <c r="F3" s="215"/>
      <c r="G3" s="215"/>
      <c r="H3" s="215"/>
    </row>
    <row r="4" spans="1:8" ht="38.25" customHeight="1">
      <c r="A4" s="210"/>
      <c r="B4" s="218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8">
      <c r="A5" s="40">
        <v>1</v>
      </c>
      <c r="B5" s="56">
        <v>2</v>
      </c>
      <c r="C5" s="40">
        <v>3</v>
      </c>
      <c r="D5" s="56">
        <v>4</v>
      </c>
      <c r="E5" s="40">
        <v>5</v>
      </c>
      <c r="F5" s="56">
        <v>6</v>
      </c>
      <c r="G5" s="40">
        <v>7</v>
      </c>
      <c r="H5" s="56">
        <v>8</v>
      </c>
    </row>
    <row r="6" spans="1:8">
      <c r="A6" s="73" t="s">
        <v>176</v>
      </c>
      <c r="B6" s="58"/>
      <c r="C6" s="58"/>
      <c r="D6" s="58"/>
      <c r="E6" s="58"/>
      <c r="F6" s="58"/>
      <c r="G6" s="58"/>
      <c r="H6" s="59"/>
    </row>
    <row r="7" spans="1:8" s="33" customFormat="1" ht="24.95" customHeight="1">
      <c r="A7" s="62" t="s">
        <v>248</v>
      </c>
      <c r="B7" s="57">
        <v>3000</v>
      </c>
      <c r="C7" s="85">
        <f>SUM(C8:C9,C11:C13,C17)</f>
        <v>65316</v>
      </c>
      <c r="D7" s="85">
        <f>SUM(D8:D9,D11:D13,D17)</f>
        <v>97186</v>
      </c>
      <c r="E7" s="85">
        <f>SUM(E8:E9,E11:E13,E17)</f>
        <v>84841.2</v>
      </c>
      <c r="F7" s="85">
        <f>SUM(F8:F9,F11:F13,F17)</f>
        <v>97186</v>
      </c>
      <c r="G7" s="86">
        <v>12344.8</v>
      </c>
      <c r="H7" s="66">
        <f>(F7/E7)*100</f>
        <v>114.5504778338826</v>
      </c>
    </row>
    <row r="8" spans="1:8" ht="18" customHeight="1">
      <c r="A8" s="8" t="s">
        <v>246</v>
      </c>
      <c r="B8" s="9">
        <v>3010</v>
      </c>
      <c r="C8" s="91">
        <f>'[37]ІІІ. Рух грош. коштів'!$C$8</f>
        <v>57930</v>
      </c>
      <c r="D8" s="91">
        <f>'[38]ІІІ. Рух грош. коштів'!$C$8</f>
        <v>78777</v>
      </c>
      <c r="E8" s="91">
        <f>'[39]ІІІ. Рух грош. коштів'!$D$8</f>
        <v>75448.399999999994</v>
      </c>
      <c r="F8" s="91">
        <f>D8</f>
        <v>78777</v>
      </c>
      <c r="G8" s="91">
        <f>F8-E8</f>
        <v>3328.6000000000058</v>
      </c>
      <c r="H8" s="64">
        <f>(F8/E8)*100</f>
        <v>104.41175690935793</v>
      </c>
    </row>
    <row r="9" spans="1:8" ht="18" customHeight="1">
      <c r="A9" s="8" t="s">
        <v>169</v>
      </c>
      <c r="B9" s="9">
        <v>3020</v>
      </c>
      <c r="C9" s="91">
        <f>'[37]ІІІ. Рух грош. коштів'!$C$9</f>
        <v>0</v>
      </c>
      <c r="D9" s="91">
        <f>'[38]ІІІ. Рух грош. коштів'!$C$9</f>
        <v>0</v>
      </c>
      <c r="E9" s="90" t="str">
        <f>'[39]ІІІ. Рух грош. коштів'!$D$9</f>
        <v>-</v>
      </c>
      <c r="F9" s="91">
        <f t="shared" ref="F9:F17" si="0">D9</f>
        <v>0</v>
      </c>
      <c r="G9" s="94" t="s">
        <v>294</v>
      </c>
      <c r="H9" s="64" t="s">
        <v>294</v>
      </c>
    </row>
    <row r="10" spans="1:8" ht="18" customHeight="1">
      <c r="A10" s="8" t="s">
        <v>170</v>
      </c>
      <c r="B10" s="9">
        <v>3030</v>
      </c>
      <c r="C10" s="91">
        <f>'[37]ІІІ. Рух грош. коштів'!$C$10</f>
        <v>0</v>
      </c>
      <c r="D10" s="91">
        <f>'[38]ІІІ. Рух грош. коштів'!$C$10</f>
        <v>0</v>
      </c>
      <c r="E10" s="90" t="str">
        <f>'[39]ІІІ. Рух грош. коштів'!$D$10</f>
        <v>-</v>
      </c>
      <c r="F10" s="91">
        <f t="shared" si="0"/>
        <v>0</v>
      </c>
      <c r="G10" s="94" t="s">
        <v>294</v>
      </c>
      <c r="H10" s="64" t="s">
        <v>294</v>
      </c>
    </row>
    <row r="11" spans="1:8" ht="18" customHeight="1">
      <c r="A11" s="8" t="s">
        <v>249</v>
      </c>
      <c r="B11" s="9">
        <v>3040</v>
      </c>
      <c r="C11" s="91">
        <f>'[37]ІІІ. Рух грош. коштів'!$C$11</f>
        <v>6913</v>
      </c>
      <c r="D11" s="91">
        <f>'[38]ІІІ. Рух грош. коштів'!$C$11</f>
        <v>18049</v>
      </c>
      <c r="E11" s="91">
        <f>'[39]ІІІ. Рух грош. коштів'!$D$11</f>
        <v>9003.5</v>
      </c>
      <c r="F11" s="91">
        <f t="shared" si="0"/>
        <v>18049</v>
      </c>
      <c r="G11" s="91">
        <f t="shared" ref="G11:G17" si="1">F11-E11</f>
        <v>9045.5</v>
      </c>
      <c r="H11" s="64">
        <f>(F11/E11)*100</f>
        <v>200.46648525573389</v>
      </c>
    </row>
    <row r="12" spans="1:8" ht="18" customHeight="1">
      <c r="A12" s="8" t="s">
        <v>157</v>
      </c>
      <c r="B12" s="9">
        <v>3050</v>
      </c>
      <c r="C12" s="94" t="str">
        <f>'[37]ІІІ. Рух грош. коштів'!$C$12</f>
        <v>-</v>
      </c>
      <c r="D12" s="94" t="str">
        <f>'[38]ІІІ. Рух грош. коштів'!$C$12</f>
        <v>-</v>
      </c>
      <c r="E12" s="94" t="str">
        <f>'[39]ІІІ. Рух грош. коштів'!$D$12</f>
        <v>-</v>
      </c>
      <c r="F12" s="94" t="str">
        <f t="shared" si="0"/>
        <v>-</v>
      </c>
      <c r="G12" s="94" t="s">
        <v>294</v>
      </c>
      <c r="H12" s="64" t="s">
        <v>294</v>
      </c>
    </row>
    <row r="13" spans="1:8" ht="20.100000000000001" customHeight="1">
      <c r="A13" s="8" t="s">
        <v>66</v>
      </c>
      <c r="B13" s="9">
        <v>3060</v>
      </c>
      <c r="C13" s="92">
        <f>'[37]ІІІ. Рух грош. коштів'!$C$13</f>
        <v>0</v>
      </c>
      <c r="D13" s="92">
        <f>SUM(D14:D16)</f>
        <v>0</v>
      </c>
      <c r="E13" s="92">
        <f>SUM(E14:E16)</f>
        <v>0</v>
      </c>
      <c r="F13" s="92">
        <f>SUM(F14:F16)</f>
        <v>0</v>
      </c>
      <c r="G13" s="91">
        <f t="shared" si="1"/>
        <v>0</v>
      </c>
      <c r="H13" s="64" t="s">
        <v>294</v>
      </c>
    </row>
    <row r="14" spans="1:8" ht="18" customHeight="1">
      <c r="A14" s="8" t="s">
        <v>64</v>
      </c>
      <c r="B14" s="6">
        <v>3061</v>
      </c>
      <c r="C14" s="91">
        <f>'[37]ІІІ. Рух грош. коштів'!$C$14</f>
        <v>0</v>
      </c>
      <c r="D14" s="91">
        <f>'[38]ІІІ. Рух грош. коштів'!$C$14</f>
        <v>0</v>
      </c>
      <c r="E14" s="91">
        <f>'[39]ІІІ. Рух грош. коштів'!$D$14</f>
        <v>0</v>
      </c>
      <c r="F14" s="91">
        <f t="shared" si="0"/>
        <v>0</v>
      </c>
      <c r="G14" s="91">
        <f t="shared" si="1"/>
        <v>0</v>
      </c>
      <c r="H14" s="64" t="s">
        <v>294</v>
      </c>
    </row>
    <row r="15" spans="1:8" ht="18" customHeight="1">
      <c r="A15" s="8" t="s">
        <v>67</v>
      </c>
      <c r="B15" s="6">
        <v>3062</v>
      </c>
      <c r="C15" s="91">
        <f>'[37]ІІІ. Рух грош. коштів'!$C$15</f>
        <v>0</v>
      </c>
      <c r="D15" s="91">
        <f>'[38]ІІІ. Рух грош. коштів'!$C$15</f>
        <v>0</v>
      </c>
      <c r="E15" s="91">
        <f>'[39]ІІІ. Рух грош. коштів'!$D$15</f>
        <v>0</v>
      </c>
      <c r="F15" s="91">
        <f t="shared" si="0"/>
        <v>0</v>
      </c>
      <c r="G15" s="91">
        <f t="shared" si="1"/>
        <v>0</v>
      </c>
      <c r="H15" s="64" t="s">
        <v>294</v>
      </c>
    </row>
    <row r="16" spans="1:8" ht="18" customHeight="1">
      <c r="A16" s="8" t="s">
        <v>82</v>
      </c>
      <c r="B16" s="6">
        <v>3063</v>
      </c>
      <c r="C16" s="91">
        <f>'[37]ІІІ. Рух грош. коштів'!$C$16</f>
        <v>0</v>
      </c>
      <c r="D16" s="91">
        <f>'[38]ІІІ. Рух грош. коштів'!$C$16</f>
        <v>0</v>
      </c>
      <c r="E16" s="91">
        <f>'[39]ІІІ. Рух грош. коштів'!$D$16</f>
        <v>0</v>
      </c>
      <c r="F16" s="91">
        <f t="shared" si="0"/>
        <v>0</v>
      </c>
      <c r="G16" s="91">
        <f t="shared" si="1"/>
        <v>0</v>
      </c>
      <c r="H16" s="64" t="s">
        <v>294</v>
      </c>
    </row>
    <row r="17" spans="1:8" ht="18" customHeight="1">
      <c r="A17" s="8" t="s">
        <v>247</v>
      </c>
      <c r="B17" s="9">
        <v>3070</v>
      </c>
      <c r="C17" s="91">
        <f>'[37]ІІІ. Рух грош. коштів'!$C$17</f>
        <v>473</v>
      </c>
      <c r="D17" s="91">
        <f>'[38]ІІІ. Рух грош. коштів'!$C$17</f>
        <v>360</v>
      </c>
      <c r="E17" s="91">
        <f>'[39]ІІІ. Рух грош. коштів'!$D$17</f>
        <v>389.3</v>
      </c>
      <c r="F17" s="91">
        <f t="shared" si="0"/>
        <v>360</v>
      </c>
      <c r="G17" s="91">
        <f t="shared" si="1"/>
        <v>-29.300000000000011</v>
      </c>
      <c r="H17" s="64">
        <f>(F17/E17)*100</f>
        <v>92.473670690983809</v>
      </c>
    </row>
    <row r="18" spans="1:8" ht="20.100000000000001" customHeight="1">
      <c r="A18" s="10" t="s">
        <v>250</v>
      </c>
      <c r="B18" s="11">
        <v>3100</v>
      </c>
      <c r="C18" s="85">
        <f>SUM(C19:C22,C26,C36,C37)</f>
        <v>-65528</v>
      </c>
      <c r="D18" s="85">
        <f>SUM(D19:D22,D26,D36,D37)</f>
        <v>-97263</v>
      </c>
      <c r="E18" s="85">
        <f>SUM(E19:E22,E26,E36,E37)</f>
        <v>-84906.400000000009</v>
      </c>
      <c r="F18" s="85">
        <f>SUM(F19:F22,F26,F36,F37)</f>
        <v>-97263</v>
      </c>
      <c r="G18" s="86">
        <v>12356.6</v>
      </c>
      <c r="H18" s="101">
        <f>(F18/E18)*100</f>
        <v>114.55320211432824</v>
      </c>
    </row>
    <row r="19" spans="1:8" ht="18" customHeight="1">
      <c r="A19" s="8" t="s">
        <v>159</v>
      </c>
      <c r="B19" s="9">
        <v>3110</v>
      </c>
      <c r="C19" s="91">
        <f>'[37]ІІІ. Рух грош. коштів'!$C$19</f>
        <v>-39267</v>
      </c>
      <c r="D19" s="91">
        <f>'[38]ІІІ. Рух грош. коштів'!$C$19</f>
        <v>-63791</v>
      </c>
      <c r="E19" s="91">
        <f>'[39]ІІІ. Рух грош. коштів'!$D$19</f>
        <v>-49370.1</v>
      </c>
      <c r="F19" s="91">
        <f>D19</f>
        <v>-63791</v>
      </c>
      <c r="G19" s="91">
        <v>14420.9</v>
      </c>
      <c r="H19" s="102">
        <f>(F19/E19)*100</f>
        <v>129.20978486978962</v>
      </c>
    </row>
    <row r="20" spans="1:8" ht="18" customHeight="1">
      <c r="A20" s="8" t="s">
        <v>160</v>
      </c>
      <c r="B20" s="9">
        <v>3120</v>
      </c>
      <c r="C20" s="91">
        <f>'[37]ІІІ. Рух грош. коштів'!$C$20</f>
        <v>-13195</v>
      </c>
      <c r="D20" s="91">
        <f>'[38]ІІІ. Рух грош. коштів'!$C$20</f>
        <v>-15284</v>
      </c>
      <c r="E20" s="91">
        <f>'[39]ІІІ. Рух грош. коштів'!$D$20</f>
        <v>-20886.2</v>
      </c>
      <c r="F20" s="91">
        <f>D20</f>
        <v>-15284</v>
      </c>
      <c r="G20" s="91">
        <v>-5602.2</v>
      </c>
      <c r="H20" s="102">
        <f t="shared" ref="H20:H37" si="2">(F20/E20)*100</f>
        <v>73.177504763911088</v>
      </c>
    </row>
    <row r="21" spans="1:8" ht="18" customHeight="1">
      <c r="A21" s="8" t="s">
        <v>292</v>
      </c>
      <c r="B21" s="9">
        <v>3130</v>
      </c>
      <c r="C21" s="91">
        <f>'[37]ІІІ. Рух грош. коштів'!$C$21</f>
        <v>-3475</v>
      </c>
      <c r="D21" s="91">
        <f>'[38]ІІІ. Рух грош. коштів'!$C$21</f>
        <v>-4011</v>
      </c>
      <c r="E21" s="91">
        <f>'[39]ІІІ. Рух грош. коштів'!$D$21</f>
        <v>-4595.1000000000004</v>
      </c>
      <c r="F21" s="91">
        <f>D21</f>
        <v>-4011</v>
      </c>
      <c r="G21" s="91">
        <v>-584.1</v>
      </c>
      <c r="H21" s="102">
        <f t="shared" si="2"/>
        <v>87.288633544427753</v>
      </c>
    </row>
    <row r="22" spans="1:8" ht="18" customHeight="1">
      <c r="A22" s="8" t="s">
        <v>65</v>
      </c>
      <c r="B22" s="9">
        <v>3140</v>
      </c>
      <c r="C22" s="92">
        <f>SUM(C23:C25)</f>
        <v>0</v>
      </c>
      <c r="D22" s="92">
        <f>SUM(D23:D25)</f>
        <v>0</v>
      </c>
      <c r="E22" s="92">
        <f>SUM(E23:E25)</f>
        <v>0</v>
      </c>
      <c r="F22" s="92">
        <f>SUM(F23:F25)</f>
        <v>0</v>
      </c>
      <c r="G22" s="91">
        <f>F22-E22</f>
        <v>0</v>
      </c>
      <c r="H22" s="102" t="s">
        <v>294</v>
      </c>
    </row>
    <row r="23" spans="1:8" ht="18" customHeight="1">
      <c r="A23" s="8" t="s">
        <v>64</v>
      </c>
      <c r="B23" s="6">
        <v>3141</v>
      </c>
      <c r="C23" s="91">
        <f>'[37]ІІІ. Рух грош. коштів'!$C$23</f>
        <v>0</v>
      </c>
      <c r="D23" s="91">
        <f>'[38]ІІІ. Рух грош. коштів'!$C$23</f>
        <v>0</v>
      </c>
      <c r="E23" s="91">
        <f>'[39]ІІІ. Рух грош. коштів'!$D$23</f>
        <v>0</v>
      </c>
      <c r="F23" s="91">
        <f>D23</f>
        <v>0</v>
      </c>
      <c r="G23" s="91">
        <f>F23-E23</f>
        <v>0</v>
      </c>
      <c r="H23" s="102" t="s">
        <v>294</v>
      </c>
    </row>
    <row r="24" spans="1:8" ht="18" customHeight="1">
      <c r="A24" s="8" t="s">
        <v>67</v>
      </c>
      <c r="B24" s="6">
        <v>3142</v>
      </c>
      <c r="C24" s="91">
        <f>'[37]ІІІ. Рух грош. коштів'!$C$24</f>
        <v>0</v>
      </c>
      <c r="D24" s="91">
        <f>'[38]ІІІ. Рух грош. коштів'!$C$24</f>
        <v>0</v>
      </c>
      <c r="E24" s="91">
        <f>'[39]ІІІ. Рух грош. коштів'!$D$24</f>
        <v>0</v>
      </c>
      <c r="F24" s="91">
        <f>D24</f>
        <v>0</v>
      </c>
      <c r="G24" s="91">
        <f>F24-E24</f>
        <v>0</v>
      </c>
      <c r="H24" s="102" t="s">
        <v>294</v>
      </c>
    </row>
    <row r="25" spans="1:8" ht="18" customHeight="1">
      <c r="A25" s="8" t="s">
        <v>82</v>
      </c>
      <c r="B25" s="6">
        <v>3143</v>
      </c>
      <c r="C25" s="91">
        <f>'[37]ІІІ. Рух грош. коштів'!$C$25</f>
        <v>0</v>
      </c>
      <c r="D25" s="91">
        <f>'[38]ІІІ. Рух грош. коштів'!$C$25</f>
        <v>0</v>
      </c>
      <c r="E25" s="91">
        <f>'[39]ІІІ. Рух грош. коштів'!$D$25</f>
        <v>0</v>
      </c>
      <c r="F25" s="91">
        <f>D25</f>
        <v>0</v>
      </c>
      <c r="G25" s="91">
        <f>F25-E25</f>
        <v>0</v>
      </c>
      <c r="H25" s="102" t="s">
        <v>294</v>
      </c>
    </row>
    <row r="26" spans="1:8" ht="36" customHeight="1">
      <c r="A26" s="8" t="s">
        <v>274</v>
      </c>
      <c r="B26" s="9">
        <v>3150</v>
      </c>
      <c r="C26" s="92">
        <f>SUM(C27:C32,C35)</f>
        <v>-9200</v>
      </c>
      <c r="D26" s="92">
        <f>SUM(D27:D32,D35)</f>
        <v>-11674.4</v>
      </c>
      <c r="E26" s="92">
        <f>SUM(E27:E32,E35)</f>
        <v>-9684</v>
      </c>
      <c r="F26" s="92">
        <f>SUM(F27:F32,F35)</f>
        <v>-11674.4</v>
      </c>
      <c r="G26" s="91">
        <v>1990.4</v>
      </c>
      <c r="H26" s="102">
        <f t="shared" si="2"/>
        <v>120.55349029326725</v>
      </c>
    </row>
    <row r="27" spans="1:8" ht="18" customHeight="1">
      <c r="A27" s="8" t="s">
        <v>161</v>
      </c>
      <c r="B27" s="6">
        <v>3151</v>
      </c>
      <c r="C27" s="91">
        <f>'[37]ІІІ. Рух грош. коштів'!$C$27</f>
        <v>-16</v>
      </c>
      <c r="D27" s="91">
        <f>'[38]ІІІ. Рух грош. коштів'!$C$27</f>
        <v>-7</v>
      </c>
      <c r="E27" s="91">
        <f>'[39]ІІІ. Рух грош. коштів'!$D$27</f>
        <v>-167</v>
      </c>
      <c r="F27" s="91">
        <f>D27</f>
        <v>-7</v>
      </c>
      <c r="G27" s="91">
        <v>-160</v>
      </c>
      <c r="H27" s="102">
        <f t="shared" si="2"/>
        <v>4.1916167664670656</v>
      </c>
    </row>
    <row r="28" spans="1:8" ht="18" customHeight="1">
      <c r="A28" s="8" t="s">
        <v>162</v>
      </c>
      <c r="B28" s="6">
        <v>3152</v>
      </c>
      <c r="C28" s="91">
        <f>'[37]ІІІ. Рух грош. коштів'!$C$28</f>
        <v>-5354</v>
      </c>
      <c r="D28" s="91">
        <f>'[38]ІІІ. Рух грош. коштів'!$C$28</f>
        <v>-8091</v>
      </c>
      <c r="E28" s="91">
        <f>'[39]ІІІ. Рух грош. коштів'!$D$28</f>
        <v>-4151.3999999999996</v>
      </c>
      <c r="F28" s="91">
        <f>D28</f>
        <v>-8091</v>
      </c>
      <c r="G28" s="91">
        <v>3939.6</v>
      </c>
      <c r="H28" s="102">
        <f t="shared" si="2"/>
        <v>194.89810666281255</v>
      </c>
    </row>
    <row r="29" spans="1:8" ht="18" customHeight="1">
      <c r="A29" s="8" t="s">
        <v>63</v>
      </c>
      <c r="B29" s="6">
        <v>3153</v>
      </c>
      <c r="C29" s="91">
        <f>'[37]ІІІ. Рух грош. коштів'!$C$29</f>
        <v>0</v>
      </c>
      <c r="D29" s="91">
        <f>'[38]ІІІ. Рух грош. коштів'!$C$29</f>
        <v>0</v>
      </c>
      <c r="E29" s="91">
        <f>'[39]ІІІ. Рух грош. коштів'!$D$29</f>
        <v>0</v>
      </c>
      <c r="F29" s="91">
        <f>D29</f>
        <v>0</v>
      </c>
      <c r="G29" s="91">
        <f>F29-E29</f>
        <v>0</v>
      </c>
      <c r="H29" s="102" t="s">
        <v>294</v>
      </c>
    </row>
    <row r="30" spans="1:8" ht="18" customHeight="1">
      <c r="A30" s="8" t="s">
        <v>163</v>
      </c>
      <c r="B30" s="6">
        <v>3154</v>
      </c>
      <c r="C30" s="91">
        <f>'[37]ІІІ. Рух грош. коштів'!$C$30</f>
        <v>0</v>
      </c>
      <c r="D30" s="91">
        <f>'[38]ІІІ. Рух грош. коштів'!$C$30</f>
        <v>0</v>
      </c>
      <c r="E30" s="91">
        <f>'[39]ІІІ. Рух грош. коштів'!$D$30</f>
        <v>0</v>
      </c>
      <c r="F30" s="91">
        <f>D30</f>
        <v>0</v>
      </c>
      <c r="G30" s="91">
        <f>F30-E30</f>
        <v>0</v>
      </c>
      <c r="H30" s="102" t="s">
        <v>294</v>
      </c>
    </row>
    <row r="31" spans="1:8" ht="18" customHeight="1">
      <c r="A31" s="8" t="s">
        <v>62</v>
      </c>
      <c r="B31" s="6">
        <v>3155</v>
      </c>
      <c r="C31" s="91">
        <f>'[37]ІІІ. Рух грош. коштів'!$C$31</f>
        <v>-2795.5</v>
      </c>
      <c r="D31" s="91">
        <f>'[38]ІІІ. Рух грош. коштів'!$C$31</f>
        <v>-3151.4</v>
      </c>
      <c r="E31" s="91">
        <f>'[39]ІІІ. Рух грош. коштів'!$D$31</f>
        <v>-3759.5</v>
      </c>
      <c r="F31" s="91">
        <f>D31</f>
        <v>-3151.4</v>
      </c>
      <c r="G31" s="91">
        <v>-608.1</v>
      </c>
      <c r="H31" s="102">
        <f t="shared" si="2"/>
        <v>83.824976725628403</v>
      </c>
    </row>
    <row r="32" spans="1:8" ht="18" customHeight="1">
      <c r="A32" s="8" t="s">
        <v>251</v>
      </c>
      <c r="B32" s="6">
        <v>3156</v>
      </c>
      <c r="C32" s="92">
        <f>SUM(C33:C34)</f>
        <v>0</v>
      </c>
      <c r="D32" s="92">
        <f>SUM(D33:D34)</f>
        <v>0</v>
      </c>
      <c r="E32" s="92">
        <f>SUM(E33:E34)</f>
        <v>-7.6</v>
      </c>
      <c r="F32" s="92">
        <f>SUM(F33:F34)</f>
        <v>0</v>
      </c>
      <c r="G32" s="91">
        <v>-7.6</v>
      </c>
      <c r="H32" s="102">
        <f t="shared" si="2"/>
        <v>0</v>
      </c>
    </row>
    <row r="33" spans="1:8" ht="38.25" customHeight="1">
      <c r="A33" s="8" t="s">
        <v>216</v>
      </c>
      <c r="B33" s="6" t="s">
        <v>275</v>
      </c>
      <c r="C33" s="91">
        <f>'[37]ІІІ. Рух грош. коштів'!$C$33</f>
        <v>0</v>
      </c>
      <c r="D33" s="91">
        <f>'[38]ІІІ. Рух грош. коштів'!$C$33</f>
        <v>0</v>
      </c>
      <c r="E33" s="91">
        <f>'[39]ІІІ. Рух грош. коштів'!$D$33</f>
        <v>-7.6</v>
      </c>
      <c r="F33" s="91">
        <f>D33</f>
        <v>0</v>
      </c>
      <c r="G33" s="91">
        <v>-7.6</v>
      </c>
      <c r="H33" s="102">
        <f t="shared" si="2"/>
        <v>0</v>
      </c>
    </row>
    <row r="34" spans="1:8" ht="55.5" customHeight="1">
      <c r="A34" s="8" t="s">
        <v>283</v>
      </c>
      <c r="B34" s="6" t="s">
        <v>276</v>
      </c>
      <c r="C34" s="91">
        <f>'[37]ІІІ. Рух грош. коштів'!$C$34</f>
        <v>0</v>
      </c>
      <c r="D34" s="91">
        <f>'[38]ІІІ. Рух грош. коштів'!$C$34</f>
        <v>0</v>
      </c>
      <c r="E34" s="94" t="s">
        <v>296</v>
      </c>
      <c r="F34" s="94">
        <f>D34</f>
        <v>0</v>
      </c>
      <c r="G34" s="94" t="s">
        <v>294</v>
      </c>
      <c r="H34" s="102" t="s">
        <v>294</v>
      </c>
    </row>
    <row r="35" spans="1:8" ht="18" customHeight="1">
      <c r="A35" s="8" t="s">
        <v>263</v>
      </c>
      <c r="B35" s="6">
        <v>3157</v>
      </c>
      <c r="C35" s="91">
        <f>'[37]ІІІ. Рух грош. коштів'!$C$35</f>
        <v>-1034.5</v>
      </c>
      <c r="D35" s="91">
        <f>'[38]ІІІ. Рух грош. коштів'!$C$35</f>
        <v>-425</v>
      </c>
      <c r="E35" s="91">
        <f>'[39]ІІІ. Рух грош. коштів'!$D$35</f>
        <v>-1598.5</v>
      </c>
      <c r="F35" s="91">
        <f>D35</f>
        <v>-425</v>
      </c>
      <c r="G35" s="91">
        <v>-1173.5</v>
      </c>
      <c r="H35" s="102">
        <f t="shared" si="2"/>
        <v>26.587425711604627</v>
      </c>
    </row>
    <row r="36" spans="1:8" ht="18" customHeight="1">
      <c r="A36" s="8" t="s">
        <v>164</v>
      </c>
      <c r="B36" s="9">
        <v>3160</v>
      </c>
      <c r="C36" s="91">
        <f>'[37]ІІІ. Рух грош. коштів'!$C$36</f>
        <v>0</v>
      </c>
      <c r="D36" s="91">
        <f>'[38]ІІІ. Рух грош. коштів'!$C$36</f>
        <v>0</v>
      </c>
      <c r="E36" s="91" t="str">
        <f>'[39]ІІІ. Рух грош. коштів'!$D$36</f>
        <v>(  -  )</v>
      </c>
      <c r="F36" s="91">
        <f>D36</f>
        <v>0</v>
      </c>
      <c r="G36" s="94" t="s">
        <v>294</v>
      </c>
      <c r="H36" s="102" t="s">
        <v>294</v>
      </c>
    </row>
    <row r="37" spans="1:8" ht="18" customHeight="1">
      <c r="A37" s="8" t="s">
        <v>252</v>
      </c>
      <c r="B37" s="9">
        <v>3170</v>
      </c>
      <c r="C37" s="91">
        <f>'[37]ІІІ. Рух грош. коштів'!$C$37</f>
        <v>-391</v>
      </c>
      <c r="D37" s="91">
        <f>'[38]ІІІ. Рух грош. коштів'!$C$37</f>
        <v>-2502.6</v>
      </c>
      <c r="E37" s="91">
        <f>'[39]ІІІ. Рух грош. коштів'!$D$37</f>
        <v>-371</v>
      </c>
      <c r="F37" s="91">
        <f>D37</f>
        <v>-2502.6</v>
      </c>
      <c r="G37" s="91">
        <f>F37-E37</f>
        <v>-2131.6</v>
      </c>
      <c r="H37" s="102">
        <f t="shared" si="2"/>
        <v>674.55525606469007</v>
      </c>
    </row>
    <row r="38" spans="1:8" ht="20.100000000000001" customHeight="1">
      <c r="A38" s="10" t="s">
        <v>173</v>
      </c>
      <c r="B38" s="11">
        <v>3195</v>
      </c>
      <c r="C38" s="85">
        <f>SUM(C7,C18)</f>
        <v>-212</v>
      </c>
      <c r="D38" s="85">
        <f>SUM(D7,D18)</f>
        <v>-77</v>
      </c>
      <c r="E38" s="85">
        <f>SUM(E7,E18)</f>
        <v>-65.200000000011642</v>
      </c>
      <c r="F38" s="85">
        <f>SUM(F7,F18)</f>
        <v>-77</v>
      </c>
      <c r="G38" s="86">
        <f>F38-E38</f>
        <v>-11.799999999988358</v>
      </c>
      <c r="H38" s="101">
        <f>(F38/E38)*100</f>
        <v>118.09815950918137</v>
      </c>
    </row>
    <row r="39" spans="1:8" ht="20.100000000000001" customHeight="1">
      <c r="A39" s="73" t="s">
        <v>177</v>
      </c>
      <c r="B39" s="58"/>
      <c r="C39" s="103"/>
      <c r="D39" s="220"/>
      <c r="E39" s="221"/>
      <c r="F39" s="221"/>
      <c r="G39" s="221"/>
      <c r="H39" s="222"/>
    </row>
    <row r="40" spans="1:8" ht="20.100000000000001" customHeight="1">
      <c r="A40" s="62" t="s">
        <v>253</v>
      </c>
      <c r="B40" s="57">
        <v>3200</v>
      </c>
      <c r="C40" s="85">
        <f>SUM(C41,C43:C47)</f>
        <v>0</v>
      </c>
      <c r="D40" s="85">
        <f>SUM(D41,D43:D47)</f>
        <v>0</v>
      </c>
      <c r="E40" s="85">
        <f>SUM(E41,E43:E47)</f>
        <v>0</v>
      </c>
      <c r="F40" s="85">
        <f>SUM(F41,F43:F47)</f>
        <v>0</v>
      </c>
      <c r="G40" s="86">
        <f>F40-E40</f>
        <v>0</v>
      </c>
      <c r="H40" s="66" t="s">
        <v>294</v>
      </c>
    </row>
    <row r="41" spans="1:8" ht="18" customHeight="1">
      <c r="A41" s="8" t="s">
        <v>254</v>
      </c>
      <c r="B41" s="6">
        <v>3210</v>
      </c>
      <c r="C41" s="94" t="s">
        <v>294</v>
      </c>
      <c r="D41" s="94" t="s">
        <v>294</v>
      </c>
      <c r="E41" s="94">
        <f>'[39]ІІІ. Рух грош. коштів'!$D$41</f>
        <v>0</v>
      </c>
      <c r="F41" s="94" t="str">
        <f>D41</f>
        <v>-</v>
      </c>
      <c r="G41" s="94" t="s">
        <v>294</v>
      </c>
      <c r="H41" s="64" t="s">
        <v>294</v>
      </c>
    </row>
    <row r="42" spans="1:8" ht="18" customHeight="1">
      <c r="A42" s="8" t="s">
        <v>255</v>
      </c>
      <c r="B42" s="9">
        <v>3215</v>
      </c>
      <c r="C42" s="94" t="s">
        <v>294</v>
      </c>
      <c r="D42" s="94" t="s">
        <v>294</v>
      </c>
      <c r="E42" s="94">
        <f>'[39]ІІІ. Рух грош. коштів'!$D$42</f>
        <v>0</v>
      </c>
      <c r="F42" s="94" t="str">
        <f t="shared" ref="F42:F47" si="3">D42</f>
        <v>-</v>
      </c>
      <c r="G42" s="94" t="s">
        <v>294</v>
      </c>
      <c r="H42" s="64" t="s">
        <v>294</v>
      </c>
    </row>
    <row r="43" spans="1:8" ht="18" customHeight="1">
      <c r="A43" s="8" t="s">
        <v>256</v>
      </c>
      <c r="B43" s="9">
        <v>3220</v>
      </c>
      <c r="C43" s="94" t="s">
        <v>294</v>
      </c>
      <c r="D43" s="94" t="s">
        <v>294</v>
      </c>
      <c r="E43" s="94">
        <f>'[39]ІІІ. Рух грош. коштів'!$D$43</f>
        <v>0</v>
      </c>
      <c r="F43" s="94" t="str">
        <f t="shared" si="3"/>
        <v>-</v>
      </c>
      <c r="G43" s="94" t="s">
        <v>294</v>
      </c>
      <c r="H43" s="64" t="s">
        <v>294</v>
      </c>
    </row>
    <row r="44" spans="1:8" ht="18" customHeight="1">
      <c r="A44" s="8" t="s">
        <v>257</v>
      </c>
      <c r="B44" s="9">
        <v>3225</v>
      </c>
      <c r="C44" s="94" t="s">
        <v>294</v>
      </c>
      <c r="D44" s="94" t="s">
        <v>294</v>
      </c>
      <c r="E44" s="94">
        <f>'[39]ІІІ. Рух грош. коштів'!$D$44</f>
        <v>0</v>
      </c>
      <c r="F44" s="94" t="str">
        <f t="shared" si="3"/>
        <v>-</v>
      </c>
      <c r="G44" s="94" t="s">
        <v>294</v>
      </c>
      <c r="H44" s="64" t="s">
        <v>294</v>
      </c>
    </row>
    <row r="45" spans="1:8" ht="18" customHeight="1">
      <c r="A45" s="8" t="s">
        <v>258</v>
      </c>
      <c r="B45" s="9">
        <v>3230</v>
      </c>
      <c r="C45" s="94" t="s">
        <v>294</v>
      </c>
      <c r="D45" s="94" t="s">
        <v>294</v>
      </c>
      <c r="E45" s="94">
        <f>'[39]ІІІ. Рух грош. коштів'!$D$45</f>
        <v>0</v>
      </c>
      <c r="F45" s="94" t="str">
        <f t="shared" si="3"/>
        <v>-</v>
      </c>
      <c r="G45" s="94" t="s">
        <v>294</v>
      </c>
      <c r="H45" s="64" t="s">
        <v>294</v>
      </c>
    </row>
    <row r="46" spans="1:8" ht="18" customHeight="1">
      <c r="A46" s="8" t="s">
        <v>277</v>
      </c>
      <c r="B46" s="9">
        <v>3235</v>
      </c>
      <c r="C46" s="94" t="s">
        <v>294</v>
      </c>
      <c r="D46" s="94" t="s">
        <v>294</v>
      </c>
      <c r="E46" s="94">
        <f>'[39]ІІІ. Рух грош. коштів'!$D$46</f>
        <v>0</v>
      </c>
      <c r="F46" s="94" t="str">
        <f t="shared" si="3"/>
        <v>-</v>
      </c>
      <c r="G46" s="94" t="s">
        <v>294</v>
      </c>
      <c r="H46" s="64" t="s">
        <v>294</v>
      </c>
    </row>
    <row r="47" spans="1:8" ht="18" customHeight="1">
      <c r="A47" s="8" t="s">
        <v>247</v>
      </c>
      <c r="B47" s="9">
        <v>3240</v>
      </c>
      <c r="C47" s="94" t="s">
        <v>294</v>
      </c>
      <c r="D47" s="94" t="s">
        <v>294</v>
      </c>
      <c r="E47" s="94">
        <f>'[39]ІІІ. Рух грош. коштів'!$D$47</f>
        <v>0</v>
      </c>
      <c r="F47" s="94" t="str">
        <f t="shared" si="3"/>
        <v>-</v>
      </c>
      <c r="G47" s="94" t="s">
        <v>294</v>
      </c>
      <c r="H47" s="64" t="s">
        <v>294</v>
      </c>
    </row>
    <row r="48" spans="1:8" ht="20.100000000000001" customHeight="1">
      <c r="A48" s="10" t="s">
        <v>259</v>
      </c>
      <c r="B48" s="11">
        <v>3255</v>
      </c>
      <c r="C48" s="108" t="s">
        <v>294</v>
      </c>
      <c r="D48" s="108" t="s">
        <v>294</v>
      </c>
      <c r="E48" s="108">
        <f>SUM(E49,E51,E55,E56)</f>
        <v>0</v>
      </c>
      <c r="F48" s="108">
        <f>SUM(F49,F51,F55,F56)</f>
        <v>0</v>
      </c>
      <c r="G48" s="86">
        <f>F48-E48</f>
        <v>0</v>
      </c>
      <c r="H48" s="66" t="s">
        <v>294</v>
      </c>
    </row>
    <row r="49" spans="1:8" ht="18" customHeight="1">
      <c r="A49" s="8" t="s">
        <v>260</v>
      </c>
      <c r="B49" s="9">
        <v>3260</v>
      </c>
      <c r="C49" s="94" t="s">
        <v>294</v>
      </c>
      <c r="D49" s="94" t="s">
        <v>294</v>
      </c>
      <c r="E49" s="94">
        <f>'[39]ІІІ. Рух грош. коштів'!$D$49</f>
        <v>0</v>
      </c>
      <c r="F49" s="94" t="str">
        <f>D49</f>
        <v>-</v>
      </c>
      <c r="G49" s="94" t="s">
        <v>294</v>
      </c>
      <c r="H49" s="64" t="s">
        <v>294</v>
      </c>
    </row>
    <row r="50" spans="1:8" ht="18" customHeight="1">
      <c r="A50" s="8" t="s">
        <v>261</v>
      </c>
      <c r="B50" s="9">
        <v>3265</v>
      </c>
      <c r="C50" s="94" t="s">
        <v>294</v>
      </c>
      <c r="D50" s="94" t="s">
        <v>294</v>
      </c>
      <c r="E50" s="94">
        <f>'[39]ІІІ. Рух грош. коштів'!$D$50</f>
        <v>0</v>
      </c>
      <c r="F50" s="94" t="str">
        <f t="shared" ref="F50:F56" si="4">D50</f>
        <v>-</v>
      </c>
      <c r="G50" s="94" t="s">
        <v>294</v>
      </c>
      <c r="H50" s="64" t="s">
        <v>294</v>
      </c>
    </row>
    <row r="51" spans="1:8" ht="18" customHeight="1">
      <c r="A51" s="8" t="s">
        <v>265</v>
      </c>
      <c r="B51" s="9">
        <v>3270</v>
      </c>
      <c r="C51" s="94" t="s">
        <v>294</v>
      </c>
      <c r="D51" s="94" t="s">
        <v>294</v>
      </c>
      <c r="E51" s="94">
        <f>'[39]ІІІ. Рух грош. коштів'!$D$51</f>
        <v>0</v>
      </c>
      <c r="F51" s="94" t="str">
        <f t="shared" si="4"/>
        <v>-</v>
      </c>
      <c r="G51" s="94" t="s">
        <v>294</v>
      </c>
      <c r="H51" s="64" t="s">
        <v>294</v>
      </c>
    </row>
    <row r="52" spans="1:8" ht="18" customHeight="1">
      <c r="A52" s="8" t="s">
        <v>266</v>
      </c>
      <c r="B52" s="9" t="s">
        <v>267</v>
      </c>
      <c r="C52" s="94" t="s">
        <v>294</v>
      </c>
      <c r="D52" s="94" t="s">
        <v>294</v>
      </c>
      <c r="E52" s="94">
        <f>'[39]ІІІ. Рух грош. коштів'!$D$52</f>
        <v>0</v>
      </c>
      <c r="F52" s="94" t="str">
        <f t="shared" si="4"/>
        <v>-</v>
      </c>
      <c r="G52" s="94" t="s">
        <v>294</v>
      </c>
      <c r="H52" s="64" t="s">
        <v>294</v>
      </c>
    </row>
    <row r="53" spans="1:8" ht="18" customHeight="1">
      <c r="A53" s="8" t="s">
        <v>268</v>
      </c>
      <c r="B53" s="9" t="s">
        <v>269</v>
      </c>
      <c r="C53" s="94" t="s">
        <v>294</v>
      </c>
      <c r="D53" s="94" t="s">
        <v>294</v>
      </c>
      <c r="E53" s="94">
        <f>'[39]ІІІ. Рух грош. коштів'!$D$53</f>
        <v>0</v>
      </c>
      <c r="F53" s="94" t="str">
        <f t="shared" si="4"/>
        <v>-</v>
      </c>
      <c r="G53" s="94" t="s">
        <v>294</v>
      </c>
      <c r="H53" s="64" t="s">
        <v>294</v>
      </c>
    </row>
    <row r="54" spans="1:8" ht="18" customHeight="1">
      <c r="A54" s="8" t="s">
        <v>270</v>
      </c>
      <c r="B54" s="9" t="s">
        <v>271</v>
      </c>
      <c r="C54" s="94" t="s">
        <v>294</v>
      </c>
      <c r="D54" s="94" t="s">
        <v>294</v>
      </c>
      <c r="E54" s="94">
        <f>'[39]ІІІ. Рух грош. коштів'!$D$54</f>
        <v>0</v>
      </c>
      <c r="F54" s="94" t="str">
        <f t="shared" si="4"/>
        <v>-</v>
      </c>
      <c r="G54" s="94" t="s">
        <v>294</v>
      </c>
      <c r="H54" s="64" t="s">
        <v>294</v>
      </c>
    </row>
    <row r="55" spans="1:8" ht="18" customHeight="1">
      <c r="A55" s="8" t="s">
        <v>262</v>
      </c>
      <c r="B55" s="9">
        <v>3280</v>
      </c>
      <c r="C55" s="94" t="s">
        <v>294</v>
      </c>
      <c r="D55" s="94" t="s">
        <v>294</v>
      </c>
      <c r="E55" s="94">
        <f>'[39]ІІІ. Рух грош. коштів'!$D$55</f>
        <v>0</v>
      </c>
      <c r="F55" s="94" t="str">
        <f t="shared" si="4"/>
        <v>-</v>
      </c>
      <c r="G55" s="94" t="s">
        <v>294</v>
      </c>
      <c r="H55" s="64" t="s">
        <v>294</v>
      </c>
    </row>
    <row r="56" spans="1:8" ht="18" customHeight="1">
      <c r="A56" s="8" t="s">
        <v>263</v>
      </c>
      <c r="B56" s="9">
        <v>3290</v>
      </c>
      <c r="C56" s="94" t="s">
        <v>294</v>
      </c>
      <c r="D56" s="94" t="s">
        <v>294</v>
      </c>
      <c r="E56" s="94">
        <f>'[39]ІІІ. Рух грош. коштів'!$D$56</f>
        <v>0</v>
      </c>
      <c r="F56" s="94" t="str">
        <f t="shared" si="4"/>
        <v>-</v>
      </c>
      <c r="G56" s="94" t="s">
        <v>294</v>
      </c>
      <c r="H56" s="64" t="s">
        <v>294</v>
      </c>
    </row>
    <row r="57" spans="1:8" ht="20.100000000000001" customHeight="1">
      <c r="A57" s="63" t="s">
        <v>95</v>
      </c>
      <c r="B57" s="60">
        <v>3295</v>
      </c>
      <c r="C57" s="104">
        <f>SUM(C40,C48)</f>
        <v>0</v>
      </c>
      <c r="D57" s="104">
        <f>SUM(D40,D48)</f>
        <v>0</v>
      </c>
      <c r="E57" s="104">
        <f>SUM(E40,E48)</f>
        <v>0</v>
      </c>
      <c r="F57" s="104">
        <f>SUM(F40,F48)</f>
        <v>0</v>
      </c>
      <c r="G57" s="105">
        <f>F57-E57</f>
        <v>0</v>
      </c>
      <c r="H57" s="79" t="s">
        <v>294</v>
      </c>
    </row>
    <row r="58" spans="1:8" ht="20.100000000000001" customHeight="1">
      <c r="A58" s="73" t="s">
        <v>178</v>
      </c>
      <c r="B58" s="58"/>
      <c r="C58" s="103"/>
      <c r="D58" s="103"/>
      <c r="E58" s="103"/>
      <c r="F58" s="103"/>
      <c r="G58" s="106"/>
      <c r="H58" s="81"/>
    </row>
    <row r="59" spans="1:8" ht="20.100000000000001" customHeight="1">
      <c r="A59" s="62" t="s">
        <v>158</v>
      </c>
      <c r="B59" s="57">
        <v>3300</v>
      </c>
      <c r="C59" s="107">
        <f>SUM(C60,C61,C65)</f>
        <v>0</v>
      </c>
      <c r="D59" s="107">
        <f>SUM(D60,D61,D65)</f>
        <v>0</v>
      </c>
      <c r="E59" s="107">
        <f>SUM(E60,E61,E65)</f>
        <v>0</v>
      </c>
      <c r="F59" s="107">
        <f>SUM(F60,F61,F65)</f>
        <v>0</v>
      </c>
      <c r="G59" s="87">
        <f>F59-E59</f>
        <v>0</v>
      </c>
      <c r="H59" s="80" t="s">
        <v>294</v>
      </c>
    </row>
    <row r="60" spans="1:8" ht="18" customHeight="1">
      <c r="A60" s="8" t="s">
        <v>171</v>
      </c>
      <c r="B60" s="9">
        <v>3305</v>
      </c>
      <c r="C60" s="94" t="s">
        <v>294</v>
      </c>
      <c r="D60" s="94" t="s">
        <v>294</v>
      </c>
      <c r="E60" s="94" t="s">
        <v>294</v>
      </c>
      <c r="F60" s="94" t="str">
        <f>D60</f>
        <v>-</v>
      </c>
      <c r="G60" s="94" t="s">
        <v>294</v>
      </c>
      <c r="H60" s="64" t="s">
        <v>294</v>
      </c>
    </row>
    <row r="61" spans="1:8" ht="18" customHeight="1">
      <c r="A61" s="8" t="s">
        <v>165</v>
      </c>
      <c r="B61" s="9">
        <v>3310</v>
      </c>
      <c r="C61" s="109">
        <f>SUM(C62:C64)</f>
        <v>0</v>
      </c>
      <c r="D61" s="109">
        <f>SUM(D62:D64)</f>
        <v>0</v>
      </c>
      <c r="E61" s="109">
        <f>SUM(E62:E64)</f>
        <v>0</v>
      </c>
      <c r="F61" s="109">
        <f>SUM(F62:F64)</f>
        <v>0</v>
      </c>
      <c r="G61" s="91">
        <f>F61-E61</f>
        <v>0</v>
      </c>
      <c r="H61" s="64" t="s">
        <v>294</v>
      </c>
    </row>
    <row r="62" spans="1:8" ht="18" customHeight="1">
      <c r="A62" s="8" t="s">
        <v>64</v>
      </c>
      <c r="B62" s="6">
        <v>3311</v>
      </c>
      <c r="C62" s="94" t="s">
        <v>294</v>
      </c>
      <c r="D62" s="94" t="s">
        <v>294</v>
      </c>
      <c r="E62" s="94" t="s">
        <v>294</v>
      </c>
      <c r="F62" s="94" t="str">
        <f>D62</f>
        <v>-</v>
      </c>
      <c r="G62" s="94" t="s">
        <v>294</v>
      </c>
      <c r="H62" s="64" t="s">
        <v>294</v>
      </c>
    </row>
    <row r="63" spans="1:8" ht="18" customHeight="1">
      <c r="A63" s="8" t="s">
        <v>67</v>
      </c>
      <c r="B63" s="6">
        <v>3312</v>
      </c>
      <c r="C63" s="94" t="s">
        <v>294</v>
      </c>
      <c r="D63" s="94" t="s">
        <v>294</v>
      </c>
      <c r="E63" s="94" t="s">
        <v>294</v>
      </c>
      <c r="F63" s="94" t="str">
        <f>D63</f>
        <v>-</v>
      </c>
      <c r="G63" s="94" t="s">
        <v>294</v>
      </c>
      <c r="H63" s="64" t="s">
        <v>294</v>
      </c>
    </row>
    <row r="64" spans="1:8" ht="18" customHeight="1">
      <c r="A64" s="8" t="s">
        <v>82</v>
      </c>
      <c r="B64" s="6">
        <v>3313</v>
      </c>
      <c r="C64" s="94" t="s">
        <v>294</v>
      </c>
      <c r="D64" s="94" t="s">
        <v>294</v>
      </c>
      <c r="E64" s="94" t="s">
        <v>294</v>
      </c>
      <c r="F64" s="94" t="str">
        <f>D64</f>
        <v>-</v>
      </c>
      <c r="G64" s="94" t="s">
        <v>294</v>
      </c>
      <c r="H64" s="64" t="s">
        <v>294</v>
      </c>
    </row>
    <row r="65" spans="1:8" ht="18" customHeight="1">
      <c r="A65" s="8" t="s">
        <v>247</v>
      </c>
      <c r="B65" s="9">
        <v>3320</v>
      </c>
      <c r="C65" s="94" t="s">
        <v>294</v>
      </c>
      <c r="D65" s="94" t="s">
        <v>294</v>
      </c>
      <c r="E65" s="94" t="s">
        <v>294</v>
      </c>
      <c r="F65" s="94" t="str">
        <f>D65</f>
        <v>-</v>
      </c>
      <c r="G65" s="94" t="s">
        <v>294</v>
      </c>
      <c r="H65" s="64" t="s">
        <v>294</v>
      </c>
    </row>
    <row r="66" spans="1:8" ht="20.100000000000001" customHeight="1">
      <c r="A66" s="10" t="s">
        <v>264</v>
      </c>
      <c r="B66" s="11">
        <v>3330</v>
      </c>
      <c r="C66" s="108">
        <f>SUM(C67,C68,C72:C75)</f>
        <v>0</v>
      </c>
      <c r="D66" s="108" t="s">
        <v>294</v>
      </c>
      <c r="E66" s="108">
        <f>SUM(E67,E68,E72:E75)</f>
        <v>0</v>
      </c>
      <c r="F66" s="108">
        <f>SUM(F67,F68,F72:F75)</f>
        <v>0</v>
      </c>
      <c r="G66" s="86">
        <f>F66-E66</f>
        <v>0</v>
      </c>
      <c r="H66" s="66" t="s">
        <v>294</v>
      </c>
    </row>
    <row r="67" spans="1:8" ht="18" customHeight="1">
      <c r="A67" s="8" t="s">
        <v>172</v>
      </c>
      <c r="B67" s="9">
        <v>3335</v>
      </c>
      <c r="C67" s="94" t="s">
        <v>294</v>
      </c>
      <c r="D67" s="94" t="s">
        <v>294</v>
      </c>
      <c r="E67" s="94" t="s">
        <v>294</v>
      </c>
      <c r="F67" s="94" t="str">
        <f>D67</f>
        <v>-</v>
      </c>
      <c r="G67" s="94" t="s">
        <v>294</v>
      </c>
      <c r="H67" s="64" t="s">
        <v>294</v>
      </c>
    </row>
    <row r="68" spans="1:8" ht="18" customHeight="1">
      <c r="A68" s="8" t="s">
        <v>166</v>
      </c>
      <c r="B68" s="6">
        <v>3340</v>
      </c>
      <c r="C68" s="92">
        <f>SUM(C69:C71)</f>
        <v>0</v>
      </c>
      <c r="D68" s="92">
        <f>SUM(D69:D71)</f>
        <v>0</v>
      </c>
      <c r="E68" s="92">
        <f>SUM(E69:E71)</f>
        <v>0</v>
      </c>
      <c r="F68" s="92">
        <f>SUM(F69:F71)</f>
        <v>0</v>
      </c>
      <c r="G68" s="91">
        <f>F68-E68</f>
        <v>0</v>
      </c>
      <c r="H68" s="64" t="s">
        <v>294</v>
      </c>
    </row>
    <row r="69" spans="1:8" ht="18" customHeight="1">
      <c r="A69" s="8" t="s">
        <v>64</v>
      </c>
      <c r="B69" s="6">
        <v>3341</v>
      </c>
      <c r="C69" s="94" t="s">
        <v>294</v>
      </c>
      <c r="D69" s="94" t="s">
        <v>294</v>
      </c>
      <c r="E69" s="94" t="s">
        <v>294</v>
      </c>
      <c r="F69" s="94" t="str">
        <f>D69</f>
        <v>-</v>
      </c>
      <c r="G69" s="94" t="s">
        <v>294</v>
      </c>
      <c r="H69" s="64" t="s">
        <v>294</v>
      </c>
    </row>
    <row r="70" spans="1:8" ht="18" customHeight="1">
      <c r="A70" s="8" t="s">
        <v>67</v>
      </c>
      <c r="B70" s="6">
        <v>3342</v>
      </c>
      <c r="C70" s="94" t="s">
        <v>294</v>
      </c>
      <c r="D70" s="94" t="s">
        <v>294</v>
      </c>
      <c r="E70" s="94" t="s">
        <v>294</v>
      </c>
      <c r="F70" s="94" t="str">
        <f t="shared" ref="F70:F75" si="5">D70</f>
        <v>-</v>
      </c>
      <c r="G70" s="94" t="s">
        <v>294</v>
      </c>
      <c r="H70" s="64" t="s">
        <v>294</v>
      </c>
    </row>
    <row r="71" spans="1:8" ht="18" customHeight="1">
      <c r="A71" s="8" t="s">
        <v>82</v>
      </c>
      <c r="B71" s="6">
        <v>3343</v>
      </c>
      <c r="C71" s="94" t="s">
        <v>294</v>
      </c>
      <c r="D71" s="94" t="s">
        <v>294</v>
      </c>
      <c r="E71" s="94" t="s">
        <v>294</v>
      </c>
      <c r="F71" s="94" t="str">
        <f t="shared" si="5"/>
        <v>-</v>
      </c>
      <c r="G71" s="94" t="s">
        <v>294</v>
      </c>
      <c r="H71" s="64" t="s">
        <v>294</v>
      </c>
    </row>
    <row r="72" spans="1:8" ht="18" customHeight="1">
      <c r="A72" s="8" t="s">
        <v>278</v>
      </c>
      <c r="B72" s="6">
        <v>3350</v>
      </c>
      <c r="C72" s="94" t="s">
        <v>294</v>
      </c>
      <c r="D72" s="94" t="s">
        <v>294</v>
      </c>
      <c r="E72" s="94" t="s">
        <v>294</v>
      </c>
      <c r="F72" s="94" t="str">
        <f t="shared" si="5"/>
        <v>-</v>
      </c>
      <c r="G72" s="94" t="s">
        <v>294</v>
      </c>
      <c r="H72" s="64" t="s">
        <v>294</v>
      </c>
    </row>
    <row r="73" spans="1:8" ht="21.75" customHeight="1">
      <c r="A73" s="8" t="s">
        <v>279</v>
      </c>
      <c r="B73" s="6">
        <v>3360</v>
      </c>
      <c r="C73" s="94" t="s">
        <v>294</v>
      </c>
      <c r="D73" s="94" t="s">
        <v>294</v>
      </c>
      <c r="E73" s="94" t="s">
        <v>294</v>
      </c>
      <c r="F73" s="94" t="str">
        <f t="shared" si="5"/>
        <v>-</v>
      </c>
      <c r="G73" s="94" t="s">
        <v>294</v>
      </c>
      <c r="H73" s="64" t="s">
        <v>294</v>
      </c>
    </row>
    <row r="74" spans="1:8" ht="23.25" customHeight="1">
      <c r="A74" s="8" t="s">
        <v>280</v>
      </c>
      <c r="B74" s="6">
        <v>3370</v>
      </c>
      <c r="C74" s="94" t="s">
        <v>294</v>
      </c>
      <c r="D74" s="94" t="s">
        <v>294</v>
      </c>
      <c r="E74" s="94" t="s">
        <v>294</v>
      </c>
      <c r="F74" s="94" t="str">
        <f t="shared" si="5"/>
        <v>-</v>
      </c>
      <c r="G74" s="94" t="s">
        <v>294</v>
      </c>
      <c r="H74" s="64" t="s">
        <v>294</v>
      </c>
    </row>
    <row r="75" spans="1:8" ht="18" customHeight="1">
      <c r="A75" s="8" t="s">
        <v>263</v>
      </c>
      <c r="B75" s="9">
        <v>3380</v>
      </c>
      <c r="C75" s="94" t="s">
        <v>294</v>
      </c>
      <c r="D75" s="94" t="s">
        <v>294</v>
      </c>
      <c r="E75" s="94" t="s">
        <v>294</v>
      </c>
      <c r="F75" s="94" t="str">
        <f t="shared" si="5"/>
        <v>-</v>
      </c>
      <c r="G75" s="94" t="s">
        <v>294</v>
      </c>
      <c r="H75" s="64" t="s">
        <v>294</v>
      </c>
    </row>
    <row r="76" spans="1:8" ht="20.100000000000001" customHeight="1">
      <c r="A76" s="10" t="s">
        <v>96</v>
      </c>
      <c r="B76" s="11">
        <v>3395</v>
      </c>
      <c r="C76" s="85">
        <f>SUM(C59,C66)</f>
        <v>0</v>
      </c>
      <c r="D76" s="85">
        <f>SUM(D59,D66)</f>
        <v>0</v>
      </c>
      <c r="E76" s="85">
        <f>SUM(E59,E66)</f>
        <v>0</v>
      </c>
      <c r="F76" s="85">
        <f>SUM(F59,F66)</f>
        <v>0</v>
      </c>
      <c r="G76" s="86">
        <f>F76-E76</f>
        <v>0</v>
      </c>
      <c r="H76" s="66" t="s">
        <v>294</v>
      </c>
    </row>
    <row r="77" spans="1:8" ht="20.100000000000001" customHeight="1">
      <c r="A77" s="74" t="s">
        <v>272</v>
      </c>
      <c r="B77" s="11">
        <v>3400</v>
      </c>
      <c r="C77" s="85">
        <f>SUM(C38,C57,C76)</f>
        <v>-212</v>
      </c>
      <c r="D77" s="85">
        <f>SUM(D38,D57,D76)</f>
        <v>-77</v>
      </c>
      <c r="E77" s="85">
        <f>SUM(E38,E57,E76)</f>
        <v>-65.200000000011642</v>
      </c>
      <c r="F77" s="85">
        <f>SUM(F38,F57,F76)</f>
        <v>-77</v>
      </c>
      <c r="G77" s="86">
        <v>11.8</v>
      </c>
      <c r="H77" s="66">
        <f>(F77/E77)*100</f>
        <v>118.09815950918137</v>
      </c>
    </row>
    <row r="78" spans="1:8" ht="20.100000000000001" customHeight="1">
      <c r="A78" s="8" t="s">
        <v>179</v>
      </c>
      <c r="B78" s="9">
        <v>3405</v>
      </c>
      <c r="C78" s="91">
        <f>'[37]ІІІ. Рух грош. коштів'!$C$78</f>
        <v>324</v>
      </c>
      <c r="D78" s="91">
        <f>'[38]ІІІ. Рух грош. коштів'!$C$78</f>
        <v>112</v>
      </c>
      <c r="E78" s="91">
        <f>'[39]ІІІ. Рух грош. коштів'!$D$78</f>
        <v>112</v>
      </c>
      <c r="F78" s="91">
        <f>D78</f>
        <v>112</v>
      </c>
      <c r="G78" s="91">
        <f>F78-E78</f>
        <v>0</v>
      </c>
      <c r="H78" s="64">
        <f>(F78/E78)*100</f>
        <v>100</v>
      </c>
    </row>
    <row r="79" spans="1:8" ht="20.100000000000001" customHeight="1">
      <c r="A79" s="44" t="s">
        <v>98</v>
      </c>
      <c r="B79" s="9">
        <v>3410</v>
      </c>
      <c r="C79" s="91">
        <f>'[37]ІІІ. Рух грош. коштів'!$C$79</f>
        <v>0</v>
      </c>
      <c r="D79" s="91">
        <f>'[38]ІІІ. Рух грош. коштів'!$C$79</f>
        <v>0</v>
      </c>
      <c r="E79" s="94" t="s">
        <v>294</v>
      </c>
      <c r="F79" s="91">
        <f>D79</f>
        <v>0</v>
      </c>
      <c r="G79" s="94" t="s">
        <v>294</v>
      </c>
      <c r="H79" s="64" t="s">
        <v>294</v>
      </c>
    </row>
    <row r="80" spans="1:8" ht="20.100000000000001" customHeight="1">
      <c r="A80" s="8" t="s">
        <v>180</v>
      </c>
      <c r="B80" s="9">
        <v>3415</v>
      </c>
      <c r="C80" s="96">
        <f>SUM(C78,C77,C79)</f>
        <v>112</v>
      </c>
      <c r="D80" s="96">
        <f>SUM(D78,D77,D79)</f>
        <v>35</v>
      </c>
      <c r="E80" s="96">
        <f>SUM(E78,E77,E79)</f>
        <v>46.799999999988358</v>
      </c>
      <c r="F80" s="96">
        <f>SUM(F78,F77,F79)</f>
        <v>35</v>
      </c>
      <c r="G80" s="91">
        <v>-11.8</v>
      </c>
      <c r="H80" s="64">
        <f>(F80/E80)*100</f>
        <v>74.7863247863434</v>
      </c>
    </row>
    <row r="81" spans="1:8" ht="20.100000000000001" customHeight="1">
      <c r="A81" s="16"/>
      <c r="B81" s="1"/>
      <c r="C81" s="68"/>
      <c r="D81" s="68"/>
      <c r="E81" s="68"/>
      <c r="F81" s="68"/>
      <c r="G81" s="68"/>
      <c r="H81" s="77"/>
    </row>
    <row r="82" spans="1:8" s="13" customFormat="1">
      <c r="A82" s="2"/>
      <c r="B82" s="17"/>
      <c r="C82" s="17"/>
      <c r="D82" s="17"/>
      <c r="E82" s="17"/>
      <c r="F82" s="17"/>
      <c r="G82" s="17"/>
      <c r="H82" s="17"/>
    </row>
    <row r="83" spans="1:8" s="3" customFormat="1" ht="27.75" customHeight="1">
      <c r="A83" s="30" t="s">
        <v>291</v>
      </c>
      <c r="B83" s="15"/>
      <c r="C83" s="219"/>
      <c r="D83" s="219"/>
      <c r="E83" s="84"/>
      <c r="F83" s="205" t="s">
        <v>286</v>
      </c>
      <c r="G83" s="205"/>
      <c r="H83" s="205"/>
    </row>
    <row r="84" spans="1:8">
      <c r="A84" s="42" t="s">
        <v>123</v>
      </c>
      <c r="B84" s="3"/>
      <c r="C84" s="176" t="s">
        <v>58</v>
      </c>
      <c r="D84" s="176"/>
      <c r="E84" s="3"/>
      <c r="F84" s="203" t="s">
        <v>142</v>
      </c>
      <c r="G84" s="203"/>
      <c r="H84" s="203"/>
    </row>
  </sheetData>
  <mergeCells count="10">
    <mergeCell ref="C84:D84"/>
    <mergeCell ref="A1:H1"/>
    <mergeCell ref="A3:A4"/>
    <mergeCell ref="B3:B4"/>
    <mergeCell ref="C3:D3"/>
    <mergeCell ref="E3:H3"/>
    <mergeCell ref="F84:H84"/>
    <mergeCell ref="C83:D83"/>
    <mergeCell ref="F83:H83"/>
    <mergeCell ref="D39:H39"/>
  </mergeCells>
  <phoneticPr fontId="3" type="noConversion"/>
  <pageMargins left="1.1811023622047245" right="0.39370078740157483" top="0.78740157480314965" bottom="0.78740157480314965" header="0.19685039370078741" footer="0.23622047244094491"/>
  <pageSetup paperSize="9" scale="55" orientation="landscape" r:id="rId1"/>
  <headerFooter alignWithMargins="0">
    <oddHeader xml:space="preserve">&amp;C
&amp;"Times New Roman,обычный"&amp;14 9&amp;R&amp;"Times New Roman,обычный"&amp;14Продовження додатка 3
Таблиця 3
</oddHeader>
  </headerFooter>
  <rowBreaks count="2" manualBreakCount="2">
    <brk id="35" max="7" man="1"/>
    <brk id="71" max="7" man="1"/>
  </rowBreaks>
  <ignoredErrors>
    <ignoredError sqref="H7:H8 G57 G38:H38 G78:H78 G48 H18 G40 G59 G66 G76 H77" evalError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EA0F3-265B-4698-8B20-1C93F719D381}">
  <sheetPr>
    <tabColor rgb="FFFFFF99"/>
  </sheetPr>
  <dimension ref="A1:O183"/>
  <sheetViews>
    <sheetView zoomScale="50" zoomScaleNormal="50" zoomScaleSheetLayoutView="55" workbookViewId="0">
      <selection activeCell="H20" sqref="H20"/>
    </sheetView>
  </sheetViews>
  <sheetFormatPr defaultRowHeight="18.75"/>
  <cols>
    <col min="1" max="1" width="82.28515625" style="3" customWidth="1"/>
    <col min="2" max="2" width="9.85546875" style="15" customWidth="1"/>
    <col min="3" max="7" width="25.7109375" style="15" customWidth="1"/>
    <col min="8" max="8" width="21.140625" style="15" customWidth="1"/>
    <col min="9" max="9" width="9.5703125" style="3" customWidth="1"/>
    <col min="10" max="10" width="9.85546875" style="3" customWidth="1"/>
    <col min="11" max="16384" width="9.140625" style="3"/>
  </cols>
  <sheetData>
    <row r="1" spans="1:15">
      <c r="A1" s="175" t="s">
        <v>112</v>
      </c>
      <c r="B1" s="175"/>
      <c r="C1" s="175"/>
      <c r="D1" s="175"/>
      <c r="E1" s="175"/>
      <c r="F1" s="175"/>
      <c r="G1" s="175"/>
      <c r="H1" s="175"/>
    </row>
    <row r="2" spans="1:15">
      <c r="A2" s="223"/>
      <c r="B2" s="223"/>
      <c r="C2" s="223"/>
      <c r="D2" s="223"/>
      <c r="E2" s="223"/>
      <c r="F2" s="223"/>
      <c r="G2" s="223"/>
      <c r="H2" s="223"/>
    </row>
    <row r="3" spans="1:15" ht="43.5" customHeight="1">
      <c r="A3" s="177" t="s">
        <v>138</v>
      </c>
      <c r="B3" s="210" t="s">
        <v>18</v>
      </c>
      <c r="C3" s="210" t="s">
        <v>120</v>
      </c>
      <c r="D3" s="210"/>
      <c r="E3" s="215" t="s">
        <v>293</v>
      </c>
      <c r="F3" s="215"/>
      <c r="G3" s="215"/>
      <c r="H3" s="215"/>
    </row>
    <row r="4" spans="1:15" ht="56.25" customHeight="1">
      <c r="A4" s="178"/>
      <c r="B4" s="210"/>
      <c r="C4" s="7" t="s">
        <v>126</v>
      </c>
      <c r="D4" s="7" t="s">
        <v>127</v>
      </c>
      <c r="E4" s="7" t="s">
        <v>128</v>
      </c>
      <c r="F4" s="7" t="s">
        <v>121</v>
      </c>
      <c r="G4" s="40" t="s">
        <v>133</v>
      </c>
      <c r="H4" s="40" t="s">
        <v>134</v>
      </c>
    </row>
    <row r="5" spans="1:15" ht="15.75" customHeight="1">
      <c r="A5" s="6">
        <v>1</v>
      </c>
      <c r="B5" s="7">
        <v>2</v>
      </c>
      <c r="C5" s="6">
        <v>3</v>
      </c>
      <c r="D5" s="7">
        <v>4</v>
      </c>
      <c r="E5" s="6">
        <v>5</v>
      </c>
      <c r="F5" s="7">
        <v>6</v>
      </c>
      <c r="G5" s="6">
        <v>7</v>
      </c>
      <c r="H5" s="7">
        <v>8</v>
      </c>
    </row>
    <row r="6" spans="1:15" s="5" customFormat="1" ht="37.5">
      <c r="A6" s="10" t="s">
        <v>61</v>
      </c>
      <c r="B6" s="82">
        <v>4000</v>
      </c>
      <c r="C6" s="85">
        <f>SUM(C7:C12)</f>
        <v>6980</v>
      </c>
      <c r="D6" s="85">
        <f>SUM(D7:D12)</f>
        <v>6414</v>
      </c>
      <c r="E6" s="85">
        <f>SUM(E7:E12)</f>
        <v>2894.6</v>
      </c>
      <c r="F6" s="85">
        <f>SUM(F7:F12)</f>
        <v>6414</v>
      </c>
      <c r="G6" s="86">
        <f>F6-E6</f>
        <v>3519.4</v>
      </c>
      <c r="H6" s="66">
        <f>(F6/E6)*100</f>
        <v>221.58502038278175</v>
      </c>
    </row>
    <row r="7" spans="1:15" ht="20.100000000000001" customHeight="1">
      <c r="A7" s="8" t="s">
        <v>1</v>
      </c>
      <c r="B7" s="36" t="s">
        <v>116</v>
      </c>
      <c r="C7" s="91">
        <f>'[37]IV. Кап. інвестиції'!$C$7</f>
        <v>0</v>
      </c>
      <c r="D7" s="91">
        <f>'[38]IV. Кап. інвестиції'!$C$7</f>
        <v>0</v>
      </c>
      <c r="E7" s="91">
        <f>'[39]IV. Кап. інвестиції'!$D$7</f>
        <v>0</v>
      </c>
      <c r="F7" s="91">
        <f t="shared" ref="F7:F12" si="0">D7</f>
        <v>0</v>
      </c>
      <c r="G7" s="91">
        <f t="shared" ref="G7:G12" si="1">F7-E7</f>
        <v>0</v>
      </c>
      <c r="H7" s="64" t="s">
        <v>294</v>
      </c>
    </row>
    <row r="8" spans="1:15" ht="20.100000000000001" customHeight="1">
      <c r="A8" s="8" t="s">
        <v>2</v>
      </c>
      <c r="B8" s="35">
        <v>4020</v>
      </c>
      <c r="C8" s="91">
        <f>'[37]IV. Кап. інвестиції'!$C$8</f>
        <v>2487</v>
      </c>
      <c r="D8" s="94" t="str">
        <f>'[38]IV. Кап. інвестиції'!$C$8</f>
        <v>-</v>
      </c>
      <c r="E8" s="91">
        <f>'[39]IV. Кап. інвестиції'!$D$8</f>
        <v>68</v>
      </c>
      <c r="F8" s="94" t="str">
        <f t="shared" si="0"/>
        <v>-</v>
      </c>
      <c r="G8" s="94">
        <v>-68</v>
      </c>
      <c r="H8" s="64" t="s">
        <v>294</v>
      </c>
      <c r="O8" s="14"/>
    </row>
    <row r="9" spans="1:15" ht="19.5" customHeight="1">
      <c r="A9" s="8" t="s">
        <v>30</v>
      </c>
      <c r="B9" s="36">
        <v>4030</v>
      </c>
      <c r="C9" s="91">
        <f>'[37]IV. Кап. інвестиції'!$C$9</f>
        <v>1249</v>
      </c>
      <c r="D9" s="91">
        <f>'[38]IV. Кап. інвестиції'!$C$9</f>
        <v>263</v>
      </c>
      <c r="E9" s="91">
        <f>'[39]IV. Кап. інвестиції'!$D$9</f>
        <v>85</v>
      </c>
      <c r="F9" s="91">
        <f t="shared" si="0"/>
        <v>263</v>
      </c>
      <c r="G9" s="91">
        <f t="shared" si="1"/>
        <v>178</v>
      </c>
      <c r="H9" s="64">
        <f>(F9/E9)*100</f>
        <v>309.41176470588238</v>
      </c>
      <c r="N9" s="14"/>
    </row>
    <row r="10" spans="1:15" ht="20.100000000000001" customHeight="1">
      <c r="A10" s="8" t="s">
        <v>3</v>
      </c>
      <c r="B10" s="35">
        <v>4040</v>
      </c>
      <c r="C10" s="91">
        <f>'[37]IV. Кап. інвестиції'!$C$10</f>
        <v>1205</v>
      </c>
      <c r="D10" s="94" t="str">
        <f>'[38]IV. Кап. інвестиції'!$C$10</f>
        <v>-</v>
      </c>
      <c r="E10" s="94">
        <f>'[39]IV. Кап. інвестиції'!$D$10</f>
        <v>0</v>
      </c>
      <c r="F10" s="94" t="str">
        <f t="shared" si="0"/>
        <v>-</v>
      </c>
      <c r="G10" s="94" t="s">
        <v>294</v>
      </c>
      <c r="H10" s="64" t="s">
        <v>294</v>
      </c>
    </row>
    <row r="11" spans="1:15" ht="37.5">
      <c r="A11" s="8" t="s">
        <v>53</v>
      </c>
      <c r="B11" s="36">
        <v>4050</v>
      </c>
      <c r="C11" s="91">
        <f>'[37]IV. Кап. інвестиції'!$C$11</f>
        <v>1939</v>
      </c>
      <c r="D11" s="91">
        <f>'[38]IV. Кап. інвестиції'!$C$11</f>
        <v>3803</v>
      </c>
      <c r="E11" s="91">
        <f>'[39]IV. Кап. інвестиції'!$D$11</f>
        <v>908</v>
      </c>
      <c r="F11" s="91">
        <f t="shared" si="0"/>
        <v>3803</v>
      </c>
      <c r="G11" s="91">
        <f t="shared" si="1"/>
        <v>2895</v>
      </c>
      <c r="H11" s="64">
        <f>(F11/E11)*100</f>
        <v>418.83259911894271</v>
      </c>
    </row>
    <row r="12" spans="1:15">
      <c r="A12" s="8" t="s">
        <v>150</v>
      </c>
      <c r="B12" s="36">
        <v>4060</v>
      </c>
      <c r="C12" s="91">
        <f>'[37]IV. Кап. інвестиції'!$C$12</f>
        <v>100</v>
      </c>
      <c r="D12" s="91">
        <f>'[38]IV. Кап. інвестиції'!$C$12</f>
        <v>2348</v>
      </c>
      <c r="E12" s="91">
        <f>'[39]IV. Кап. інвестиції'!$D$12</f>
        <v>1833.6</v>
      </c>
      <c r="F12" s="91">
        <f t="shared" si="0"/>
        <v>2348</v>
      </c>
      <c r="G12" s="91">
        <f t="shared" si="1"/>
        <v>514.40000000000009</v>
      </c>
      <c r="H12" s="64">
        <f>(F12/E12)*100</f>
        <v>128.05410122164048</v>
      </c>
    </row>
    <row r="13" spans="1:15">
      <c r="B13" s="3"/>
      <c r="C13" s="3"/>
      <c r="D13" s="3"/>
      <c r="E13" s="3"/>
      <c r="F13" s="3"/>
      <c r="G13" s="3"/>
      <c r="H13" s="3"/>
    </row>
    <row r="14" spans="1:15">
      <c r="B14" s="3"/>
      <c r="C14" s="3"/>
      <c r="D14" s="3"/>
      <c r="E14" s="3"/>
      <c r="F14" s="3"/>
      <c r="G14" s="3"/>
      <c r="H14" s="3"/>
    </row>
    <row r="15" spans="1:15" s="2" customFormat="1" ht="19.5" customHeight="1">
      <c r="A15" s="4"/>
      <c r="I15" s="3"/>
    </row>
    <row r="16" spans="1:15" ht="27.75" customHeight="1">
      <c r="A16" s="30" t="s">
        <v>289</v>
      </c>
      <c r="C16" s="219"/>
      <c r="D16" s="219"/>
      <c r="E16" s="84"/>
      <c r="F16" s="205" t="s">
        <v>286</v>
      </c>
      <c r="G16" s="205"/>
      <c r="H16" s="205"/>
    </row>
    <row r="17" spans="1:8" s="2" customFormat="1">
      <c r="A17" s="15" t="s">
        <v>57</v>
      </c>
      <c r="B17" s="3"/>
      <c r="C17" s="176" t="s">
        <v>58</v>
      </c>
      <c r="D17" s="176"/>
      <c r="E17" s="3"/>
      <c r="F17" s="203" t="s">
        <v>142</v>
      </c>
      <c r="G17" s="203"/>
      <c r="H17" s="203"/>
    </row>
    <row r="18" spans="1:8">
      <c r="A18" s="26"/>
    </row>
    <row r="19" spans="1:8">
      <c r="A19" s="26"/>
    </row>
    <row r="20" spans="1:8">
      <c r="A20" s="26"/>
    </row>
    <row r="21" spans="1:8">
      <c r="A21" s="26"/>
    </row>
    <row r="22" spans="1:8">
      <c r="A22" s="26"/>
    </row>
    <row r="23" spans="1:8">
      <c r="A23" s="26"/>
    </row>
    <row r="24" spans="1:8">
      <c r="A24" s="26"/>
    </row>
    <row r="25" spans="1:8">
      <c r="A25" s="26"/>
    </row>
    <row r="26" spans="1:8">
      <c r="A26" s="26"/>
    </row>
    <row r="27" spans="1:8">
      <c r="A27" s="26"/>
    </row>
    <row r="28" spans="1:8">
      <c r="A28" s="26"/>
    </row>
    <row r="29" spans="1:8">
      <c r="A29" s="26"/>
    </row>
    <row r="30" spans="1:8">
      <c r="A30" s="26"/>
    </row>
    <row r="31" spans="1:8">
      <c r="A31" s="26"/>
    </row>
    <row r="32" spans="1:8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</sheetData>
  <mergeCells count="10">
    <mergeCell ref="A3:A4"/>
    <mergeCell ref="A1:H1"/>
    <mergeCell ref="B3:B4"/>
    <mergeCell ref="A2:H2"/>
    <mergeCell ref="C17:D17"/>
    <mergeCell ref="F17:H17"/>
    <mergeCell ref="C3:D3"/>
    <mergeCell ref="E3:H3"/>
    <mergeCell ref="C16:D16"/>
    <mergeCell ref="F16:H16"/>
  </mergeCells>
  <phoneticPr fontId="0" type="noConversion"/>
  <pageMargins left="1.1811023622047245" right="0.39370078740157483" top="0.78740157480314965" bottom="0.78740157480314965" header="0.27559055118110237" footer="0.31496062992125984"/>
  <pageSetup paperSize="9" scale="54" firstPageNumber="9" orientation="landscape" useFirstPageNumber="1" r:id="rId1"/>
  <headerFooter alignWithMargins="0">
    <oddHeader xml:space="preserve">&amp;C
&amp;"Times New Roman,обычный"&amp;14 11&amp;R&amp;"Times New Roman,обычный"&amp;14Продовження додатка 3
Таблиця 4  
</oddHeader>
  </headerFooter>
  <ignoredErrors>
    <ignoredError sqref="B7" numberStoredAsText="1"/>
    <ignoredError sqref="H6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5</vt:i4>
      </vt:variant>
      <vt:variant>
        <vt:lpstr>Іменовані діапазони</vt:lpstr>
      </vt:variant>
      <vt:variant>
        <vt:i4>9</vt:i4>
      </vt:variant>
    </vt:vector>
  </HeadingPairs>
  <TitlesOfParts>
    <vt:vector size="14" baseType="lpstr">
      <vt:lpstr>2025</vt:lpstr>
      <vt:lpstr>I. Фін результат</vt:lpstr>
      <vt:lpstr>ІІ. Розр. з бюджетом</vt:lpstr>
      <vt:lpstr>ІІІ. Рух грош. коштів</vt:lpstr>
      <vt:lpstr>IV. Кап. інвестиції</vt:lpstr>
      <vt:lpstr>'2025'!Заголовки_для_друку</vt:lpstr>
      <vt:lpstr>'I. Фін результат'!Заголовки_для_друку</vt:lpstr>
      <vt:lpstr>'ІІ. Розр. з бюджетом'!Заголовки_для_друку</vt:lpstr>
      <vt:lpstr>'ІІІ. Рух грош. коштів'!Заголовки_для_друку</vt:lpstr>
      <vt:lpstr>'2025'!Область_друку</vt:lpstr>
      <vt:lpstr>'I. Фін результат'!Область_друку</vt:lpstr>
      <vt:lpstr>'IV. Кап. інвестиції'!Область_друку</vt:lpstr>
      <vt:lpstr>'ІІ. Розр. з бюджетом'!Область_друку</vt:lpstr>
      <vt:lpstr>'ІІІ. Рух грош. коштів'!Область_друку</vt:lpstr>
    </vt:vector>
  </TitlesOfParts>
  <Company>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</dc:creator>
  <cp:lastModifiedBy>Дмитро</cp:lastModifiedBy>
  <cp:lastPrinted>2026-02-23T14:21:36Z</cp:lastPrinted>
  <dcterms:created xsi:type="dcterms:W3CDTF">2003-03-13T16:00:22Z</dcterms:created>
  <dcterms:modified xsi:type="dcterms:W3CDTF">2026-02-25T08:41:49Z</dcterms:modified>
</cp:coreProperties>
</file>